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Detail" sheetId="345" r:id="rId20"/>
    <sheet name="ZV Vykáz.-H" sheetId="410" r:id="rId21"/>
    <sheet name="ZV Vykáz.-H Detail" sheetId="377" r:id="rId22"/>
    <sheet name="CaseMix" sheetId="370" r:id="rId23"/>
    <sheet name="ALOS" sheetId="374" r:id="rId24"/>
    <sheet name="Total" sheetId="371" r:id="rId25"/>
    <sheet name="ZV Vyžád." sheetId="342" r:id="rId26"/>
    <sheet name="ZV Vyžád. Detail" sheetId="343" r:id="rId27"/>
    <sheet name="OD TISS" sheetId="372" r:id="rId28"/>
  </sheets>
  <definedNames>
    <definedName name="_xlnm._FilterDatabase" localSheetId="4" hidden="1">HV!$A$5:$A$5</definedName>
    <definedName name="_xlnm._FilterDatabase" localSheetId="9" hidden="1">'Léky Recepty'!$A$4:$M$4</definedName>
    <definedName name="_xlnm._FilterDatabase" localSheetId="5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7" hidden="1">'OD TISS'!$A$5:$N$5</definedName>
    <definedName name="_xlnm._FilterDatabase" localSheetId="24" hidden="1">Total!$A$4:$W$4</definedName>
    <definedName name="_xlnm._FilterDatabase" localSheetId="19" hidden="1">'ZV Vykáz.-A Detail'!$A$5:$P$5</definedName>
    <definedName name="_xlnm._FilterDatabase" localSheetId="21" hidden="1">'ZV Vykáz.-H Detail'!$A$5:$Q$5</definedName>
    <definedName name="_xlnm._FilterDatabase" localSheetId="25" hidden="1">'ZV Vyžád.'!$A$5:$M$5</definedName>
    <definedName name="_xlnm._FilterDatabase" localSheetId="26" hidden="1">'ZV Vyžád. Detail'!$A$5:$Q$5</definedName>
    <definedName name="doměsíce">'HI Graf'!$C$11</definedName>
    <definedName name="_xlnm.Print_Area" localSheetId="23">ALOS!$A$1:$M$45</definedName>
    <definedName name="_xlnm.Print_Area" localSheetId="22">CaseMix!$A$1:$M$39</definedName>
  </definedNames>
  <calcPr calcId="145621"/>
</workbook>
</file>

<file path=xl/calcChain.xml><?xml version="1.0" encoding="utf-8"?>
<calcChain xmlns="http://schemas.openxmlformats.org/spreadsheetml/2006/main">
  <c r="V60" i="371" l="1"/>
  <c r="U60" i="371"/>
  <c r="T60" i="371"/>
  <c r="S60" i="37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T56" i="371"/>
  <c r="V56" i="371" s="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T52" i="371"/>
  <c r="V52" i="371" s="1"/>
  <c r="S52" i="371"/>
  <c r="R52" i="371"/>
  <c r="Q52" i="371"/>
  <c r="V51" i="371"/>
  <c r="U51" i="371"/>
  <c r="T51" i="371"/>
  <c r="S51" i="371"/>
  <c r="R51" i="371"/>
  <c r="Q51" i="371"/>
  <c r="T50" i="371"/>
  <c r="V50" i="371" s="1"/>
  <c r="S50" i="37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T46" i="371"/>
  <c r="V46" i="371" s="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V42" i="371"/>
  <c r="U42" i="371"/>
  <c r="T42" i="37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T38" i="371"/>
  <c r="V38" i="371" s="1"/>
  <c r="S38" i="371"/>
  <c r="R38" i="371"/>
  <c r="Q38" i="371"/>
  <c r="V37" i="371"/>
  <c r="U37" i="371"/>
  <c r="T37" i="371"/>
  <c r="S37" i="371"/>
  <c r="R37" i="371"/>
  <c r="Q37" i="371"/>
  <c r="T36" i="371"/>
  <c r="V36" i="371" s="1"/>
  <c r="S36" i="371"/>
  <c r="R36" i="371"/>
  <c r="Q36" i="371"/>
  <c r="V35" i="371"/>
  <c r="U35" i="371"/>
  <c r="T35" i="371"/>
  <c r="S35" i="371"/>
  <c r="R35" i="371"/>
  <c r="Q35" i="371"/>
  <c r="T34" i="371"/>
  <c r="V34" i="371" s="1"/>
  <c r="S34" i="371"/>
  <c r="R34" i="371"/>
  <c r="Q34" i="371"/>
  <c r="V33" i="371"/>
  <c r="U33" i="371"/>
  <c r="T33" i="371"/>
  <c r="S33" i="371"/>
  <c r="R33" i="371"/>
  <c r="Q33" i="371"/>
  <c r="T32" i="371"/>
  <c r="V32" i="371" s="1"/>
  <c r="S32" i="371"/>
  <c r="R32" i="371"/>
  <c r="Q32" i="371"/>
  <c r="V31" i="371"/>
  <c r="U31" i="371"/>
  <c r="T31" i="371"/>
  <c r="S31" i="371"/>
  <c r="R31" i="371"/>
  <c r="Q31" i="371"/>
  <c r="T30" i="371"/>
  <c r="V30" i="371" s="1"/>
  <c r="S30" i="371"/>
  <c r="R30" i="371"/>
  <c r="Q30" i="371"/>
  <c r="V29" i="371"/>
  <c r="U29" i="371"/>
  <c r="T29" i="371"/>
  <c r="S29" i="371"/>
  <c r="R29" i="371"/>
  <c r="Q29" i="371"/>
  <c r="V28" i="371"/>
  <c r="U28" i="371"/>
  <c r="T28" i="371"/>
  <c r="S28" i="371"/>
  <c r="R28" i="371"/>
  <c r="Q28" i="371"/>
  <c r="V27" i="371"/>
  <c r="U27" i="371"/>
  <c r="T27" i="371"/>
  <c r="S27" i="371"/>
  <c r="R27" i="371"/>
  <c r="Q27" i="371"/>
  <c r="T26" i="371"/>
  <c r="V26" i="371" s="1"/>
  <c r="S26" i="371"/>
  <c r="R26" i="371"/>
  <c r="Q26" i="371"/>
  <c r="V25" i="371"/>
  <c r="U25" i="371"/>
  <c r="T25" i="371"/>
  <c r="S25" i="371"/>
  <c r="R25" i="371"/>
  <c r="Q25" i="371"/>
  <c r="T24" i="371"/>
  <c r="V24" i="371" s="1"/>
  <c r="S24" i="371"/>
  <c r="R24" i="371"/>
  <c r="Q24" i="371"/>
  <c r="V23" i="371"/>
  <c r="U23" i="371"/>
  <c r="T23" i="371"/>
  <c r="S23" i="371"/>
  <c r="R23" i="371"/>
  <c r="Q23" i="371"/>
  <c r="T22" i="371"/>
  <c r="V22" i="371" s="1"/>
  <c r="S22" i="371"/>
  <c r="R22" i="371"/>
  <c r="Q22" i="371"/>
  <c r="V21" i="371"/>
  <c r="U21" i="371"/>
  <c r="T21" i="371"/>
  <c r="S21" i="371"/>
  <c r="R21" i="371"/>
  <c r="Q21" i="371"/>
  <c r="T20" i="371"/>
  <c r="V20" i="371" s="1"/>
  <c r="S20" i="371"/>
  <c r="R20" i="371"/>
  <c r="Q20" i="371"/>
  <c r="V19" i="371"/>
  <c r="U19" i="371"/>
  <c r="T19" i="371"/>
  <c r="S19" i="371"/>
  <c r="R19" i="371"/>
  <c r="Q19" i="371"/>
  <c r="T18" i="371"/>
  <c r="V18" i="371" s="1"/>
  <c r="S18" i="371"/>
  <c r="R18" i="371"/>
  <c r="Q18" i="371"/>
  <c r="V17" i="371"/>
  <c r="U17" i="371"/>
  <c r="T17" i="371"/>
  <c r="S17" i="371"/>
  <c r="R17" i="371"/>
  <c r="Q17" i="371"/>
  <c r="T16" i="371"/>
  <c r="V16" i="371" s="1"/>
  <c r="S16" i="371"/>
  <c r="R16" i="371"/>
  <c r="Q16" i="371"/>
  <c r="V15" i="371"/>
  <c r="U15" i="371"/>
  <c r="T15" i="371"/>
  <c r="S15" i="371"/>
  <c r="R15" i="371"/>
  <c r="Q15" i="371"/>
  <c r="T14" i="371"/>
  <c r="V14" i="371" s="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T8" i="371"/>
  <c r="V8" i="371" s="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8" i="371" l="1"/>
  <c r="U14" i="371"/>
  <c r="U16" i="371"/>
  <c r="U18" i="371"/>
  <c r="U20" i="371"/>
  <c r="U22" i="371"/>
  <c r="U24" i="371"/>
  <c r="U26" i="371"/>
  <c r="U30" i="371"/>
  <c r="U32" i="371"/>
  <c r="U34" i="371"/>
  <c r="U36" i="371"/>
  <c r="U38" i="371"/>
  <c r="U46" i="371"/>
  <c r="U50" i="371"/>
  <c r="U52" i="371"/>
  <c r="U56" i="371"/>
  <c r="AG26" i="419"/>
  <c r="AG25" i="419"/>
  <c r="C11" i="340" l="1"/>
  <c r="A19" i="383" l="1"/>
  <c r="A10" i="383"/>
  <c r="D15" i="414"/>
  <c r="C15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C18" i="414"/>
  <c r="D4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5" i="383" l="1"/>
  <c r="A18" i="383" l="1"/>
  <c r="A13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M3" i="387"/>
  <c r="K3" i="387" s="1"/>
  <c r="L3" i="387"/>
  <c r="J3" i="387"/>
  <c r="I3" i="387"/>
  <c r="G3" i="387"/>
  <c r="F3" i="387"/>
  <c r="N3" i="220"/>
  <c r="L3" i="220" s="1"/>
  <c r="D21" i="414"/>
  <c r="C21" i="414"/>
  <c r="Q3" i="377" l="1"/>
  <c r="H3" i="390"/>
  <c r="Q3" i="347"/>
  <c r="H3" i="387"/>
  <c r="F3" i="372"/>
  <c r="N3" i="372"/>
  <c r="C27" i="414"/>
  <c r="E27" i="414" s="1"/>
  <c r="F13" i="339"/>
  <c r="E13" i="339"/>
  <c r="E15" i="339" s="1"/>
  <c r="J3" i="372"/>
  <c r="H12" i="339"/>
  <c r="G12" i="339"/>
  <c r="K3" i="390"/>
  <c r="A4" i="383"/>
  <c r="A33" i="383"/>
  <c r="A32" i="383"/>
  <c r="A31" i="383"/>
  <c r="A30" i="383"/>
  <c r="A29" i="383"/>
  <c r="A28" i="383"/>
  <c r="A27" i="383"/>
  <c r="A26" i="383"/>
  <c r="A25" i="383"/>
  <c r="A24" i="383"/>
  <c r="A21" i="383"/>
  <c r="A20" i="383"/>
  <c r="A17" i="383"/>
  <c r="A16" i="383"/>
  <c r="A14" i="383"/>
  <c r="A12" i="383"/>
  <c r="A11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7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<sst xmlns="http://schemas.openxmlformats.org/spreadsheetml/2006/main" count="28196" uniqueCount="5701">
  <si>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</si>
  <si>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</si>
  <si>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</si>
  <si>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</si>
  <si>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</si>
  <si>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</si>
  <si>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</si>
  <si>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</si>
  <si>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</si>
  <si>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</si>
  <si>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</si>
  <si>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</si>
  <si>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</si>
  <si>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</si>
  <si>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</si>
  <si>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</si>
  <si>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</si>
  <si>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</si>
  <si>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</si>
  <si>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</si>
  <si>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</si>
  <si>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</si>
  <si>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</si>
  <si>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</si>
  <si>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</si>
  <si>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</si>
  <si>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</si>
  <si>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</si>
  <si>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</si>
  <si>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502     Spotřeba energie</t>
  </si>
  <si>
    <t>511     Opravy a udržování</t>
  </si>
  <si>
    <t>512     Cestovné</t>
  </si>
  <si>
    <t>518     Ostatní služby</t>
  </si>
  <si>
    <t>52     Osobní náklady</t>
  </si>
  <si>
    <t>501 - 598 Přímé náklady</t>
  </si>
  <si>
    <t>799     Vnitropodnikové náklady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</si>
  <si>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</si>
  <si>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</si>
  <si>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</si>
  <si>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</si>
  <si>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</si>
  <si>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</si>
  <si>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</si>
  <si>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</si>
  <si>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</si>
  <si>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</si>
  <si>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</si>
  <si>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</si>
  <si>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</si>
  <si>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</si>
  <si>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</si>
  <si>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</si>
  <si>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</si>
  <si>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</si>
  <si>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</si>
  <si>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</si>
  <si>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</si>
  <si>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</si>
  <si>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</si>
  <si>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</si>
  <si>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</si>
  <si>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</si>
  <si>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</si>
  <si>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</si>
  <si>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</si>
  <si>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</si>
  <si>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</si>
  <si>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</si>
  <si>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</si>
  <si>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</si>
  <si>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</si>
  <si>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</si>
  <si>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</si>
  <si>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</si>
  <si>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</si>
  <si>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</si>
  <si>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</si>
  <si>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</si>
  <si>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</si>
  <si>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</si>
  <si>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</si>
  <si>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</si>
  <si>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</si>
  <si>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</si>
  <si>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</si>
  <si>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</si>
  <si>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</si>
  <si>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</si>
  <si>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</si>
  <si>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</si>
  <si>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</si>
  <si>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</si>
  <si>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</si>
  <si>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</si>
  <si>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</si>
  <si>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</si>
  <si>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</si>
  <si>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</si>
  <si>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</si>
  <si>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</si>
  <si>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</si>
  <si>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</si>
  <si>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</si>
  <si>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</si>
  <si>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</si>
  <si>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</si>
  <si>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</si>
  <si>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</si>
  <si>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</si>
  <si>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</si>
  <si>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</si>
  <si>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</si>
  <si>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</si>
  <si>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</si>
  <si>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</si>
  <si>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</si>
  <si>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</si>
  <si>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</si>
  <si>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</si>
  <si>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</si>
  <si>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</si>
  <si>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</si>
  <si>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</si>
  <si>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</si>
  <si>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</si>
  <si>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</si>
  <si>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</si>
  <si>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</si>
  <si>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</si>
  <si>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</si>
  <si>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</si>
  <si>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</si>
  <si>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</si>
  <si>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</si>
  <si>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</si>
  <si>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</si>
  <si>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</si>
  <si>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</si>
  <si>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</si>
  <si>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</si>
  <si>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</si>
  <si>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</si>
  <si>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</si>
  <si>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</si>
  <si>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</si>
  <si>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</si>
  <si>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</si>
  <si>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</si>
  <si>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</si>
  <si>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</si>
  <si>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</si>
  <si>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</si>
  <si>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</si>
  <si>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</si>
  <si>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</si>
  <si>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</si>
  <si>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</si>
  <si>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</si>
  <si>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</si>
  <si>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</si>
  <si>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</si>
  <si>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</si>
  <si>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</si>
  <si>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</si>
  <si>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</si>
  <si>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</si>
  <si>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</si>
  <si>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</si>
  <si>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</si>
  <si>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</si>
  <si>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</si>
  <si>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</si>
  <si>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</si>
  <si>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</si>
  <si>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</si>
  <si>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</si>
  <si>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</si>
  <si>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</si>
  <si>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</si>
  <si>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</si>
  <si>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</si>
  <si>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</si>
  <si>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</si>
  <si>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</si>
  <si>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</si>
  <si>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</si>
  <si>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</si>
  <si>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</si>
  <si>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</si>
  <si>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</si>
  <si>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</si>
  <si>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</si>
  <si>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</si>
  <si>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</si>
  <si>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</si>
  <si>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</si>
  <si>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</si>
  <si>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</si>
  <si>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</si>
  <si>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</si>
  <si>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</si>
  <si>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</si>
  <si>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</si>
  <si>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</si>
  <si>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</si>
  <si>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</si>
  <si>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</si>
  <si>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</si>
  <si>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</si>
  <si>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</si>
  <si>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</si>
  <si>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</si>
  <si>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</si>
  <si>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</si>
  <si>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</si>
  <si>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</si>
  <si>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</si>
  <si>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</si>
  <si>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</si>
  <si>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</si>
  <si>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</si>
  <si>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</si>
  <si>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</si>
  <si>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</si>
  <si>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</si>
  <si>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</si>
  <si>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</si>
  <si>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</si>
  <si>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</si>
  <si>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</si>
  <si>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</si>
  <si>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</si>
  <si>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</si>
  <si>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</si>
  <si>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</si>
  <si>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</si>
  <si>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</si>
  <si>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</si>
  <si>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</si>
  <si>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</si>
  <si>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</si>
  <si>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</si>
  <si>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</si>
  <si>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</si>
  <si>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</si>
  <si>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</si>
  <si>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</si>
  <si>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</si>
  <si>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</si>
  <si>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</si>
  <si>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</si>
  <si>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</si>
  <si>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</si>
  <si>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</si>
  <si>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</si>
  <si>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</si>
  <si>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</si>
  <si>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</si>
  <si>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</si>
  <si>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</si>
  <si>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</si>
  <si>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</si>
  <si>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</si>
  <si>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</si>
  <si>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</si>
  <si>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</si>
  <si>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</si>
  <si>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</si>
  <si>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</si>
  <si>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</si>
  <si>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</si>
  <si>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</si>
  <si>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</si>
  <si>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</si>
  <si>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</si>
  <si>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</si>
  <si>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</si>
  <si>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</si>
  <si>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</si>
  <si>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</si>
  <si>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</si>
  <si>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</si>
  <si>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Kardiochirurgická klinika</t>
    </r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</si>
  <si>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</si>
  <si>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</si>
  <si>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</si>
  <si>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</si>
  <si>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</si>
  <si>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/0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</si>
  <si>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</si>
  <si>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</si>
  <si>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</si>
  <si>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</si>
  <si>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</si>
  <si>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</si>
  <si>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</si>
  <si>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</si>
  <si>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</si>
  <si>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</si>
  <si>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</si>
  <si>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</si>
  <si>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</si>
  <si>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</si>
  <si>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</si>
  <si>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50115011     implant.umělé těl.náhr.-ostat.nákl.PZT(s.Z_515)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</si>
  <si>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</si>
  <si>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</si>
  <si>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</si>
  <si>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</si>
  <si>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</si>
  <si>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</si>
  <si>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</si>
  <si>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</si>
  <si>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</si>
  <si>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</si>
  <si>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</si>
  <si>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</si>
  <si>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</si>
  <si>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</si>
  <si>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</si>
  <si>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</si>
  <si>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</si>
  <si>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</si>
  <si>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</si>
  <si>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</si>
  <si>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</si>
  <si>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</si>
  <si>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</si>
  <si>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</si>
  <si>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</si>
  <si>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</si>
  <si>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</si>
  <si>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</si>
  <si>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</si>
  <si>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</si>
  <si>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</si>
  <si>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</si>
  <si>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</si>
  <si>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</si>
  <si>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</si>
  <si>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</si>
  <si>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</si>
  <si>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</si>
  <si>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</si>
  <si>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</si>
  <si>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</si>
  <si>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</si>
  <si>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</si>
  <si>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</si>
  <si>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</si>
  <si>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</si>
  <si>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</si>
  <si>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</si>
  <si>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</si>
  <si>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</si>
  <si>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</si>
  <si>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</si>
  <si>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</si>
  <si>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</si>
  <si>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</si>
  <si>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</si>
  <si>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</si>
  <si>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</si>
  <si>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</si>
  <si>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</si>
  <si>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</si>
  <si>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</si>
  <si>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</si>
  <si>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</si>
  <si>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</si>
  <si>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</si>
  <si>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</si>
  <si>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</si>
  <si>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</si>
  <si>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</si>
  <si>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</si>
  <si>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</si>
  <si>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</si>
  <si>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</si>
  <si>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</si>
  <si>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</si>
  <si>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</si>
  <si>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</si>
  <si>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</si>
  <si>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</si>
  <si>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</si>
  <si>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</si>
  <si>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</si>
  <si>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</si>
  <si>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</si>
  <si>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</si>
  <si>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</si>
  <si>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</si>
  <si>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</si>
  <si>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</si>
  <si>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</si>
  <si>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</si>
  <si>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</si>
  <si>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</si>
  <si>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</si>
  <si>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</si>
  <si>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</si>
  <si>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</si>
  <si>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</si>
  <si>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</si>
  <si>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</si>
  <si>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</si>
  <si>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</si>
  <si>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</si>
  <si>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</si>
  <si>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</si>
  <si>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</si>
  <si>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</si>
  <si>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</si>
  <si>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</si>
  <si>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</si>
  <si>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</si>
  <si>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</si>
  <si>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</si>
  <si>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</si>
  <si>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</si>
  <si>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</si>
  <si>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</si>
  <si>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</si>
  <si>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</si>
  <si>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</si>
  <si>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</si>
  <si>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</si>
  <si>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</si>
  <si>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</si>
  <si>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</si>
  <si>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</si>
  <si>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</si>
  <si>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55801080     DDHM - zdravotnický a laboratorní (věcné dary)</t>
  </si>
  <si>
    <t>55802     DDHM - provozní</t>
  </si>
  <si>
    <t>55802003     DDHM - kacelářská technika (sk.V_37)</t>
  </si>
  <si>
    <t>55802080     DDHM - provozní (věcné dary)</t>
  </si>
  <si>
    <t>55804     DDHM - výpočetní technika</t>
  </si>
  <si>
    <t>55804080     DDHM - výpočetní technika (vecné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</si>
  <si>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</si>
  <si>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</si>
  <si>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</si>
  <si>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</si>
  <si>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</si>
  <si>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</si>
  <si>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</si>
  <si>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</si>
  <si>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</si>
  <si>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</si>
  <si>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</si>
  <si>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</si>
  <si>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</si>
  <si>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</si>
  <si>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</si>
  <si>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</si>
  <si>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</si>
  <si>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</si>
  <si>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</si>
  <si>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</si>
  <si>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</si>
  <si>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</si>
  <si>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</si>
  <si>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</si>
  <si>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</si>
  <si>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</si>
  <si>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</si>
  <si>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</si>
  <si>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</si>
  <si>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644     Výnosy z prodeje materiálu</t>
  </si>
  <si>
    <t>64423     Výnosy z prodeje materiálu</t>
  </si>
  <si>
    <t>64423015     prodej zdravotnického materiálu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</si>
  <si>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</si>
  <si>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</si>
  <si>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</si>
  <si>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</si>
  <si>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</si>
  <si>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</si>
  <si>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</si>
  <si>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</si>
  <si>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</si>
  <si>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</si>
  <si>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</si>
  <si>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</si>
  <si>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</si>
  <si>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</si>
  <si>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</si>
  <si>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</si>
  <si>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</si>
  <si>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</si>
  <si>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</si>
  <si>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</si>
  <si>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</si>
  <si>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</si>
  <si>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</si>
  <si>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</si>
  <si>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</si>
  <si>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</si>
  <si>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</si>
  <si>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</si>
  <si>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</si>
  <si>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</si>
  <si>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</si>
  <si>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</si>
  <si>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</si>
  <si>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</si>
  <si>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</si>
  <si>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</si>
  <si>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</si>
  <si>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</si>
  <si>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</si>
  <si>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</si>
  <si>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</si>
  <si>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</si>
  <si>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</si>
  <si>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</si>
  <si>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</si>
  <si>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</si>
  <si>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>Kardiochirurgická klinika</t>
  </si>
  <si>
    <t/>
  </si>
  <si>
    <t>50113007     léky - krev.deriváty ZUL (LEK)</t>
  </si>
  <si>
    <t>Kardiochirurgická klinika Celkem</t>
  </si>
  <si>
    <t>SumaKL</t>
  </si>
  <si>
    <t>5011</t>
  </si>
  <si>
    <t>lůžkové oddělení 50</t>
  </si>
  <si>
    <t>lůžkové oddělení 50 Celkem</t>
  </si>
  <si>
    <t>SumaNS</t>
  </si>
  <si>
    <t>mezeraNS</t>
  </si>
  <si>
    <t>5021</t>
  </si>
  <si>
    <t>ambulance</t>
  </si>
  <si>
    <t>ambulance Celkem</t>
  </si>
  <si>
    <t>5031</t>
  </si>
  <si>
    <t>JIP 50B</t>
  </si>
  <si>
    <t>JIP 50B Celkem</t>
  </si>
  <si>
    <t>5062</t>
  </si>
  <si>
    <t>operační sál - lokální</t>
  </si>
  <si>
    <t>operační sál - lokální Celkem</t>
  </si>
  <si>
    <t>5001</t>
  </si>
  <si>
    <t>vedení klinického pracoviště</t>
  </si>
  <si>
    <t>vedení klinického pracoviště Celkem</t>
  </si>
  <si>
    <t>50113001</t>
  </si>
  <si>
    <t>850010</t>
  </si>
  <si>
    <t>149543</t>
  </si>
  <si>
    <t>CLOPIDOGREL APOTEX 75 MG</t>
  </si>
  <si>
    <t>POR TBL FLM 30X75MG</t>
  </si>
  <si>
    <t>151403</t>
  </si>
  <si>
    <t>51403</t>
  </si>
  <si>
    <t>AMPRILAN H 5 MG/25 MG</t>
  </si>
  <si>
    <t>POR TBL NOB 30 BLI</t>
  </si>
  <si>
    <t>151754</t>
  </si>
  <si>
    <t>51754</t>
  </si>
  <si>
    <t>OLTAR 4 MG</t>
  </si>
  <si>
    <t>POR TBL NOB 30X4MG</t>
  </si>
  <si>
    <t>184245</t>
  </si>
  <si>
    <t>LETROX 75</t>
  </si>
  <si>
    <t>POR TBL NOB 100X75MCG II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</si>
  <si>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</si>
  <si>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</si>
  <si>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</si>
  <si>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</si>
  <si>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</si>
  <si>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</si>
  <si>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</si>
  <si>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</si>
  <si>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</si>
  <si>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47256</t>
  </si>
  <si>
    <t>INF SOL 20X100ML-PE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</si>
  <si>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</si>
  <si>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</si>
  <si>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</si>
  <si>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</si>
  <si>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</si>
  <si>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</si>
  <si>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</si>
  <si>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</si>
  <si>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100362</t>
  </si>
  <si>
    <t>362</t>
  </si>
  <si>
    <t>ADRENALIN LECIVA</t>
  </si>
  <si>
    <t>INJ 5X1ML/1MG</t>
  </si>
  <si>
    <t>100499</t>
  </si>
  <si>
    <t>499</t>
  </si>
  <si>
    <t>MAGNESIUM SULFURICUM BIOTIKA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</si>
  <si>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</si>
  <si>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</si>
  <si>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</si>
  <si>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</si>
  <si>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</si>
  <si>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</si>
  <si>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</si>
  <si>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</si>
  <si>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</si>
  <si>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</si>
  <si>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</si>
  <si>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</si>
  <si>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</si>
  <si>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100720</t>
  </si>
  <si>
    <t>720</t>
  </si>
  <si>
    <t>KANAVIT</t>
  </si>
  <si>
    <t>GTT 1X5ML 20MG/ML</t>
  </si>
  <si>
    <t>100802</t>
  </si>
  <si>
    <t>802</t>
  </si>
  <si>
    <t>OPHTHALMO-SEPTONEX</t>
  </si>
  <si>
    <t>GTT OPH 1X10ML</t>
  </si>
  <si>
    <t>100835</t>
  </si>
  <si>
    <t>835</t>
  </si>
  <si>
    <t>CALCIUM PANTHOTEN. SLOVAKOFARMA</t>
  </si>
  <si>
    <t>UNG 1X30GM</t>
  </si>
  <si>
    <t>101125</t>
  </si>
  <si>
    <t>1125</t>
  </si>
  <si>
    <t>MORPHIN BIOTIKA 1%</t>
  </si>
  <si>
    <t>INJ 10X1ML/10MG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</si>
  <si>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</si>
  <si>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</si>
  <si>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</si>
  <si>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</si>
  <si>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</si>
  <si>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</si>
  <si>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</si>
  <si>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</si>
  <si>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</si>
  <si>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</si>
  <si>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</si>
  <si>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</si>
  <si>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102478</t>
  </si>
  <si>
    <t>2478</t>
  </si>
  <si>
    <t>DIAZEPAM SLOVAKOFARMA</t>
  </si>
  <si>
    <t>TBL 20X10MG</t>
  </si>
  <si>
    <t>102537</t>
  </si>
  <si>
    <t>2537</t>
  </si>
  <si>
    <t>HALOPERIDOL</t>
  </si>
  <si>
    <t>TBL 50X1.5MG</t>
  </si>
  <si>
    <t>102538</t>
  </si>
  <si>
    <t>2538</t>
  </si>
  <si>
    <t>INJ 5X1ML/5MG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</si>
  <si>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</si>
  <si>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</si>
  <si>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</si>
  <si>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</si>
  <si>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</si>
  <si>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</si>
  <si>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</si>
  <si>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</si>
  <si>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</si>
  <si>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</si>
  <si>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</si>
  <si>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</si>
  <si>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</si>
  <si>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</si>
  <si>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</si>
  <si>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</si>
  <si>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</si>
  <si>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</si>
  <si>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</si>
  <si>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</si>
  <si>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</si>
  <si>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</si>
  <si>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</si>
  <si>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</si>
  <si>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</si>
  <si>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</si>
  <si>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</si>
  <si>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</si>
  <si>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</si>
  <si>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</si>
  <si>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</si>
  <si>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</si>
  <si>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</si>
  <si>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</si>
  <si>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</si>
  <si>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112770</t>
  </si>
  <si>
    <t>12770</t>
  </si>
  <si>
    <t>YAL</t>
  </si>
  <si>
    <t>SOL 2X67.5ML</t>
  </si>
  <si>
    <t>113808</t>
  </si>
  <si>
    <t>13808</t>
  </si>
  <si>
    <t>URSOSAN</t>
  </si>
  <si>
    <t>POR CPSDUR100X250MG</t>
  </si>
  <si>
    <t>114075</t>
  </si>
  <si>
    <t>14075</t>
  </si>
  <si>
    <t>DETRALEX</t>
  </si>
  <si>
    <t>POR TBL FLM 60</t>
  </si>
  <si>
    <t>116439</t>
  </si>
  <si>
    <t>16439</t>
  </si>
  <si>
    <t>LOMIR SRO</t>
  </si>
  <si>
    <t>POR CPS PRO 30X5MG</t>
  </si>
  <si>
    <t>119378</t>
  </si>
  <si>
    <t>19378</t>
  </si>
  <si>
    <t>FAKTU</t>
  </si>
  <si>
    <t>RCT SUP 20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</si>
  <si>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</si>
  <si>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</si>
  <si>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</si>
  <si>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</si>
  <si>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</si>
  <si>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</si>
  <si>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</si>
  <si>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126578</t>
  </si>
  <si>
    <t>26578</t>
  </si>
  <si>
    <t>MICARDISPLUS 80/12.5 MG</t>
  </si>
  <si>
    <t>POR TBL NOB 28</t>
  </si>
  <si>
    <t>130434</t>
  </si>
  <si>
    <t>30434</t>
  </si>
  <si>
    <t>VEROSPIRON</t>
  </si>
  <si>
    <t>TBL 100X25MG</t>
  </si>
  <si>
    <t>131536</t>
  </si>
  <si>
    <t>31536</t>
  </si>
  <si>
    <t>BETALOC ZOK 25 MG</t>
  </si>
  <si>
    <t>TBL RET 100X25MG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</si>
  <si>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</si>
  <si>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</si>
  <si>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</si>
  <si>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</si>
  <si>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</si>
  <si>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</si>
  <si>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</si>
  <si>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</si>
  <si>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144303</t>
  </si>
  <si>
    <t>44303</t>
  </si>
  <si>
    <t>EUPHYLLIN CR N 100</t>
  </si>
  <si>
    <t>CPS RET 50X100MG</t>
  </si>
  <si>
    <t>144305</t>
  </si>
  <si>
    <t>44305</t>
  </si>
  <si>
    <t>EUPHYLLIN CR N 200</t>
  </si>
  <si>
    <t>CPS RET 50X200MG</t>
  </si>
  <si>
    <t>146117</t>
  </si>
  <si>
    <t>IBALGIN KRÉM 50G</t>
  </si>
  <si>
    <t>DRM CRM 1X50GM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</si>
  <si>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</si>
  <si>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</si>
  <si>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</si>
  <si>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</si>
  <si>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</si>
  <si>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</si>
  <si>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</si>
  <si>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147478</t>
  </si>
  <si>
    <t>47478</t>
  </si>
  <si>
    <t>LORADUR MITE</t>
  </si>
  <si>
    <t>POR TBL NOB 50</t>
  </si>
  <si>
    <t>149017</t>
  </si>
  <si>
    <t>49017</t>
  </si>
  <si>
    <t>GUTTALAX</t>
  </si>
  <si>
    <t>POR GTT SOL 1X15ML</t>
  </si>
  <si>
    <t>150335</t>
  </si>
  <si>
    <t>50335</t>
  </si>
  <si>
    <t>ALGIFEN NEO</t>
  </si>
  <si>
    <t>POR GTT SOL 1X25ML</t>
  </si>
  <si>
    <t>154150</t>
  </si>
  <si>
    <t>54150</t>
  </si>
  <si>
    <t>EGILOK 25MG</t>
  </si>
  <si>
    <t>TBL 60X25MG</t>
  </si>
  <si>
    <t>154424</t>
  </si>
  <si>
    <t>54424</t>
  </si>
  <si>
    <t>PLAQUENIL</t>
  </si>
  <si>
    <t>TBL OBD 60X200MG</t>
  </si>
  <si>
    <t>155823</t>
  </si>
  <si>
    <t>55823</t>
  </si>
  <si>
    <t>TBL OBD 20X500MG</t>
  </si>
  <si>
    <t>156993</t>
  </si>
  <si>
    <t>56993</t>
  </si>
  <si>
    <t>CODEIN SLOVAKOFARMA 30MG</t>
  </si>
  <si>
    <t>TBL 10X30MG-BLISTR</t>
  </si>
  <si>
    <t>157396</t>
  </si>
  <si>
    <t>57396</t>
  </si>
  <si>
    <t>ACC LONG</t>
  </si>
  <si>
    <t>TBL EFF 20X600MG</t>
  </si>
  <si>
    <t>158037</t>
  </si>
  <si>
    <t>58037</t>
  </si>
  <si>
    <t>BETALOC ZOK 50MG</t>
  </si>
  <si>
    <t>TBL RET 30X50MG</t>
  </si>
  <si>
    <t>158041</t>
  </si>
  <si>
    <t>58041</t>
  </si>
  <si>
    <t>BETALOC ZOK 200 MG</t>
  </si>
  <si>
    <t>POR TBL PRO 30X200MG</t>
  </si>
  <si>
    <t>183270</t>
  </si>
  <si>
    <t>83270</t>
  </si>
  <si>
    <t>EBRANTIL 30 RETARD</t>
  </si>
  <si>
    <t>POR CPS PRO 50X30MG</t>
  </si>
  <si>
    <t>183272</t>
  </si>
  <si>
    <t>83272</t>
  </si>
  <si>
    <t>EBRANTIL 60 RETARD</t>
  </si>
  <si>
    <t>POR CPS PRO 50X60MG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</si>
  <si>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</si>
  <si>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</si>
  <si>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</si>
  <si>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</si>
  <si>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</si>
  <si>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</si>
  <si>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</si>
  <si>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</si>
  <si>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</si>
  <si>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</si>
  <si>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</si>
  <si>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</si>
  <si>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184360</t>
  </si>
  <si>
    <t>84360</t>
  </si>
  <si>
    <t>TENAXUM</t>
  </si>
  <si>
    <t>TBL 30X1MG</t>
  </si>
  <si>
    <t>185719</t>
  </si>
  <si>
    <t>85719</t>
  </si>
  <si>
    <t>ISOKET SPRAY</t>
  </si>
  <si>
    <t>SPR 1X12.4GM(=15ML)</t>
  </si>
  <si>
    <t>187076</t>
  </si>
  <si>
    <t>87076</t>
  </si>
  <si>
    <t>ERDOMED 300MG</t>
  </si>
  <si>
    <t>CPS 20X300MG</t>
  </si>
  <si>
    <t>188219</t>
  </si>
  <si>
    <t>88219</t>
  </si>
  <si>
    <t>LEXAURIN</t>
  </si>
  <si>
    <t>TBL 30X3MG</t>
  </si>
  <si>
    <t>188356</t>
  </si>
  <si>
    <t>88356</t>
  </si>
  <si>
    <t>CARDILAN</t>
  </si>
  <si>
    <t>TBL 100X175MG</t>
  </si>
  <si>
    <t>188630</t>
  </si>
  <si>
    <t>88630</t>
  </si>
  <si>
    <t>TBL.MAGNESII LACTICI 0.5 GLO</t>
  </si>
  <si>
    <t>TBL 100X500MG</t>
  </si>
  <si>
    <t>191836</t>
  </si>
  <si>
    <t>91836</t>
  </si>
  <si>
    <t>TORECAN</t>
  </si>
  <si>
    <t>INJ 5X1ML/6.5MG</t>
  </si>
  <si>
    <t>192086</t>
  </si>
  <si>
    <t>92086</t>
  </si>
  <si>
    <t>ROWATINEX</t>
  </si>
  <si>
    <t>GTT 1X10ML</t>
  </si>
  <si>
    <t>192351</t>
  </si>
  <si>
    <t>92351</t>
  </si>
  <si>
    <t>ATROVENT 0.025%</t>
  </si>
  <si>
    <t>INH SOL 1X20ML</t>
  </si>
  <si>
    <t>192853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</si>
  <si>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</si>
  <si>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</si>
  <si>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</si>
  <si>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</si>
  <si>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</si>
  <si>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</si>
  <si>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</si>
  <si>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</si>
  <si>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</si>
  <si>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</si>
  <si>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</si>
  <si>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</si>
  <si>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</si>
  <si>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</si>
  <si>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</si>
  <si>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</si>
  <si>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196118</t>
  </si>
  <si>
    <t>96118</t>
  </si>
  <si>
    <t>VESSEL DUE F</t>
  </si>
  <si>
    <t>CPS 50X250LSU</t>
  </si>
  <si>
    <t>196696</t>
  </si>
  <si>
    <t>96696</t>
  </si>
  <si>
    <t>INDAP</t>
  </si>
  <si>
    <t>CPS 30X2.5MG</t>
  </si>
  <si>
    <t>197522</t>
  </si>
  <si>
    <t>97522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</si>
  <si>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</si>
  <si>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</si>
  <si>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</si>
  <si>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</si>
  <si>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</si>
  <si>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</si>
  <si>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</si>
  <si>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</si>
  <si>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</si>
  <si>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</si>
  <si>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</si>
  <si>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</si>
  <si>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</si>
  <si>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</si>
  <si>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</si>
  <si>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</si>
  <si>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395210</t>
  </si>
  <si>
    <t>Aqua Touch Jelly 25x6ml</t>
  </si>
  <si>
    <t>395294</t>
  </si>
  <si>
    <t>180306</t>
  </si>
  <si>
    <t>TANTUM VERDE</t>
  </si>
  <si>
    <t>LIQ 1X240ML-PET TR</t>
  </si>
  <si>
    <t>395997</t>
  </si>
  <si>
    <t>DZ SOFTASEPT N BEZBARVÝ 250 ml</t>
  </si>
  <si>
    <t>840220</t>
  </si>
  <si>
    <t>Lactobacillus acidophil.cps.75 bez laktózy</t>
  </si>
  <si>
    <t>841572</t>
  </si>
  <si>
    <t>MENALIND Ubrousky 50ks náhradní náplň</t>
  </si>
  <si>
    <t>844145</t>
  </si>
  <si>
    <t>56350</t>
  </si>
  <si>
    <t>SPECIES UROLOGICAE PLANTA</t>
  </si>
  <si>
    <t>SPC 20X1.5GM(SÁČKY)</t>
  </si>
  <si>
    <t>844305</t>
  </si>
  <si>
    <t>103541</t>
  </si>
  <si>
    <t>MINIDIAB</t>
  </si>
  <si>
    <t>POR TBL NOB 30X5MG</t>
  </si>
  <si>
    <t>844960</t>
  </si>
  <si>
    <t>125114</t>
  </si>
  <si>
    <t>TBL 60X100 MG</t>
  </si>
  <si>
    <t>845220</t>
  </si>
  <si>
    <t>101211</t>
  </si>
  <si>
    <t>PRESTARIUM NEO</t>
  </si>
  <si>
    <t>POR TBL FLM 90X5MG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</si>
  <si>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</si>
  <si>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</si>
  <si>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</si>
  <si>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</si>
  <si>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</si>
  <si>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</si>
  <si>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</si>
  <si>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</si>
  <si>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846341</t>
  </si>
  <si>
    <t>Indulona Kamilková</t>
  </si>
  <si>
    <t>1x100g</t>
  </si>
  <si>
    <t>846413</t>
  </si>
  <si>
    <t>57585</t>
  </si>
  <si>
    <t>Espumisan cps.100x40mg-blistr</t>
  </si>
  <si>
    <t>0057585</t>
  </si>
  <si>
    <t>846599</t>
  </si>
  <si>
    <t>107754</t>
  </si>
  <si>
    <t>Dobutamin Admeda 250 inf.sol50ml</t>
  </si>
  <si>
    <t>846758</t>
  </si>
  <si>
    <t>103387</t>
  </si>
  <si>
    <t>ACC INJEKT</t>
  </si>
  <si>
    <t>INJ SOL 5X3ML/300MG</t>
  </si>
  <si>
    <t>847132</t>
  </si>
  <si>
    <t>137238</t>
  </si>
  <si>
    <t>ADENOCOR</t>
  </si>
  <si>
    <t>INJ SOL 6X2ML/6MG</t>
  </si>
  <si>
    <t>847488</t>
  </si>
  <si>
    <t>107869</t>
  </si>
  <si>
    <t>APO-ALLOPURINOL</t>
  </si>
  <si>
    <t>POR TBL NOB 100X100MG</t>
  </si>
  <si>
    <t>847713</t>
  </si>
  <si>
    <t>125526</t>
  </si>
  <si>
    <t>APO-IBUPROFEN 400 MG</t>
  </si>
  <si>
    <t>POR TBL FLM 100X400MG</t>
  </si>
  <si>
    <t>847871</t>
  </si>
  <si>
    <t>125524</t>
  </si>
  <si>
    <t>APO-AMILZIDE 5/50 MG</t>
  </si>
  <si>
    <t>POR TBL NOB 100X5MG/50MG</t>
  </si>
  <si>
    <t>848335</t>
  </si>
  <si>
    <t>155782</t>
  </si>
  <si>
    <t>GODASAL 100</t>
  </si>
  <si>
    <t>POR TBL NOB 100</t>
  </si>
  <si>
    <t>848632</t>
  </si>
  <si>
    <t>125315</t>
  </si>
  <si>
    <t>TIAPRIDAL</t>
  </si>
  <si>
    <t>INJ SOL 12X2ML/100MG</t>
  </si>
  <si>
    <t>848866</t>
  </si>
  <si>
    <t>119654</t>
  </si>
  <si>
    <t>SORBIFER DURULES</t>
  </si>
  <si>
    <t>POR TBL FLM 100X100MG</t>
  </si>
  <si>
    <t>849254</t>
  </si>
  <si>
    <t>155780</t>
  </si>
  <si>
    <t>POR TBL NOB 20</t>
  </si>
  <si>
    <t>849561</t>
  </si>
  <si>
    <t>125060</t>
  </si>
  <si>
    <t>APO-AMLO 5</t>
  </si>
  <si>
    <t>849713</t>
  </si>
  <si>
    <t>125046</t>
  </si>
  <si>
    <t>APO-AMLO 10</t>
  </si>
  <si>
    <t>POR TBL NOB 30X10MG</t>
  </si>
  <si>
    <t>849831</t>
  </si>
  <si>
    <t>162008</t>
  </si>
  <si>
    <t>PRESTARIUM NEO COMBI 10 MG/2,5 MG</t>
  </si>
  <si>
    <t>POR TBL FLM 30</t>
  </si>
  <si>
    <t>849941</t>
  </si>
  <si>
    <t>162142</t>
  </si>
  <si>
    <t>PARALEN 500</t>
  </si>
  <si>
    <t>POR TBL NOB 24X500MG</t>
  </si>
  <si>
    <t>850104</t>
  </si>
  <si>
    <t>164344</t>
  </si>
  <si>
    <t>MONO MACK DEPOT</t>
  </si>
  <si>
    <t>POR TBL PRO 28X100MG</t>
  </si>
  <si>
    <t>905097</t>
  </si>
  <si>
    <t>23987</t>
  </si>
  <si>
    <t>DZ OCTENISEPT 250 ml</t>
  </si>
  <si>
    <t>DPH 15%</t>
  </si>
  <si>
    <t>51384</t>
  </si>
  <si>
    <t>INF SOL 10X1000MLPLAH</t>
  </si>
  <si>
    <t>53761</t>
  </si>
  <si>
    <t>NEBILET</t>
  </si>
  <si>
    <t>POR TBL NOB 28X5MG</t>
  </si>
  <si>
    <t>100394</t>
  </si>
  <si>
    <t>394</t>
  </si>
  <si>
    <t>ATROPIN BIOTIKA 1MG</t>
  </si>
  <si>
    <t>INJ 10X1ML/1MG</t>
  </si>
  <si>
    <t>100489</t>
  </si>
  <si>
    <t>489</t>
  </si>
  <si>
    <t>INJ 5X1ML/10MG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</si>
  <si>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</si>
  <si>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</si>
  <si>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</si>
  <si>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</si>
  <si>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</si>
  <si>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</si>
  <si>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</si>
  <si>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109139</t>
  </si>
  <si>
    <t>9139</t>
  </si>
  <si>
    <t>HEMINEVRIN 300MG</t>
  </si>
  <si>
    <t>CPS 100X300MG</t>
  </si>
  <si>
    <t>110086</t>
  </si>
  <si>
    <t>10086</t>
  </si>
  <si>
    <t>NEODOLPASSE</t>
  </si>
  <si>
    <t>INF 10X250ML</t>
  </si>
  <si>
    <t>118305</t>
  </si>
  <si>
    <t>18305</t>
  </si>
  <si>
    <t>RINGERFUNDIN B.BRAUN</t>
  </si>
  <si>
    <t>INF SOL10X1000ML PE</t>
  </si>
  <si>
    <t>125969</t>
  </si>
  <si>
    <t>25969</t>
  </si>
  <si>
    <t>PROCORALAN 5 MG</t>
  </si>
  <si>
    <t>POR TBL FLM 56X5MG</t>
  </si>
  <si>
    <t>138839</t>
  </si>
  <si>
    <t>DORETA 37,5 MG/325 MG</t>
  </si>
  <si>
    <t>POR TBL FLM 10</t>
  </si>
  <si>
    <t>155824</t>
  </si>
  <si>
    <t>55824</t>
  </si>
  <si>
    <t>INJ 5X5ML/2500MG</t>
  </si>
  <si>
    <t>159357</t>
  </si>
  <si>
    <t>59357</t>
  </si>
  <si>
    <t>RINGERUV ROZTOK BRAUN</t>
  </si>
  <si>
    <t>INF 10X500ML(LDPE)</t>
  </si>
  <si>
    <t>162858</t>
  </si>
  <si>
    <t>ASPIRIN PROTECT 100</t>
  </si>
  <si>
    <t>POR TBL ENT 28X100MG</t>
  </si>
  <si>
    <t>169189</t>
  </si>
  <si>
    <t>69189</t>
  </si>
  <si>
    <t>EUTHYROX 50</t>
  </si>
  <si>
    <t>TBL 100X50RG</t>
  </si>
  <si>
    <t>176501</t>
  </si>
  <si>
    <t>IBALGIN DUO EFFECT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</si>
  <si>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</si>
  <si>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</si>
  <si>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</si>
  <si>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</si>
  <si>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</si>
  <si>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</si>
  <si>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</si>
  <si>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</si>
  <si>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192757</t>
  </si>
  <si>
    <t>92757</t>
  </si>
  <si>
    <t>CPS 10X300MG</t>
  </si>
  <si>
    <t>194919</t>
  </si>
  <si>
    <t>94919</t>
  </si>
  <si>
    <t>AMBROBENE 7.5MG/ML</t>
  </si>
  <si>
    <t>SOL 1X40ML</t>
  </si>
  <si>
    <t>196610</t>
  </si>
  <si>
    <t>96610</t>
  </si>
  <si>
    <t>APAURIN</t>
  </si>
  <si>
    <t>INJ 10X2ML/10MG</t>
  </si>
  <si>
    <t>197186</t>
  </si>
  <si>
    <t>97186</t>
  </si>
  <si>
    <t>EUTHYROX 100</t>
  </si>
  <si>
    <t>TBL 100X100RG</t>
  </si>
  <si>
    <t>199336</t>
  </si>
  <si>
    <t>99336</t>
  </si>
  <si>
    <t>GLURENORM</t>
  </si>
  <si>
    <t>TBL 30X30MG</t>
  </si>
  <si>
    <t>841541</t>
  </si>
  <si>
    <t>MENALIND Mycí emulze 500ml</t>
  </si>
  <si>
    <t>848625</t>
  </si>
  <si>
    <t>138841</t>
  </si>
  <si>
    <t>102684</t>
  </si>
  <si>
    <t>2684</t>
  </si>
  <si>
    <t>GEL 1X20GM</t>
  </si>
  <si>
    <t>146125</t>
  </si>
  <si>
    <t>46125</t>
  </si>
  <si>
    <t>LIDOCAIN 10%</t>
  </si>
  <si>
    <t>SPR 1X38GM</t>
  </si>
  <si>
    <t>58038</t>
  </si>
  <si>
    <t>BETALOC ZOK 50 MG</t>
  </si>
  <si>
    <t>POR TBL PRO 100X50MG</t>
  </si>
  <si>
    <t>100409</t>
  </si>
  <si>
    <t>409</t>
  </si>
  <si>
    <t>CALCIUM CHLORATUM BIOTIKA</t>
  </si>
  <si>
    <t>INJ 5X10ML 10%</t>
  </si>
  <si>
    <t>162597</t>
  </si>
  <si>
    <t>62597</t>
  </si>
  <si>
    <t>ENAP I.V.</t>
  </si>
  <si>
    <t>INJ 5X1ML/1.25MG</t>
  </si>
  <si>
    <t>190765</t>
  </si>
  <si>
    <t>90765</t>
  </si>
  <si>
    <t>EBRANTIL I.V.50</t>
  </si>
  <si>
    <t>INJ 5X10ML/50MG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</si>
  <si>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</si>
  <si>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</si>
  <si>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</si>
  <si>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</si>
  <si>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</si>
  <si>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</si>
  <si>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</si>
  <si>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</si>
  <si>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846541</t>
  </si>
  <si>
    <t>112586</t>
  </si>
  <si>
    <t>NEBIVOLOL SANDOZ 5 MG</t>
  </si>
  <si>
    <t>100407</t>
  </si>
  <si>
    <t>407</t>
  </si>
  <si>
    <t>CALCIUM BIOTIKA</t>
  </si>
  <si>
    <t>INJ 10X10ML/1GM</t>
  </si>
  <si>
    <t>183730</t>
  </si>
  <si>
    <t>83730</t>
  </si>
  <si>
    <t>GOPTEN 2MG</t>
  </si>
  <si>
    <t>CPS 28X2MG</t>
  </si>
  <si>
    <t>500701</t>
  </si>
  <si>
    <t>IR  AQUA STERILE OPLACH 1000 ml Pour Bottle Prom.</t>
  </si>
  <si>
    <t>IR OPLACH</t>
  </si>
  <si>
    <t>777144</t>
  </si>
  <si>
    <t>Emspoma Z 500g/proti bolesti</t>
  </si>
  <si>
    <t>790011</t>
  </si>
  <si>
    <t>Emspoma M 500g/chladivá</t>
  </si>
  <si>
    <t>846873</t>
  </si>
  <si>
    <t>DZ PRONTODERM ROZTOK 500 ml</t>
  </si>
  <si>
    <t>108499</t>
  </si>
  <si>
    <t>8499</t>
  </si>
  <si>
    <t>DIPIDOLOR</t>
  </si>
  <si>
    <t>INJ 5X2ML 7.5MG/ML</t>
  </si>
  <si>
    <t>146444</t>
  </si>
  <si>
    <t>46444</t>
  </si>
  <si>
    <t>TRITTICO AC 150</t>
  </si>
  <si>
    <t>TBL RET 60X150MG</t>
  </si>
  <si>
    <t>169755</t>
  </si>
  <si>
    <t>69755</t>
  </si>
  <si>
    <t>ARDEANUTRISOL G 40</t>
  </si>
  <si>
    <t>INF 1X80ML</t>
  </si>
  <si>
    <t>199466</t>
  </si>
  <si>
    <t>BURONIL 25 MG</t>
  </si>
  <si>
    <t>POR TBL OBD 50X25MG</t>
  </si>
  <si>
    <t>848725</t>
  </si>
  <si>
    <t>107677</t>
  </si>
  <si>
    <t>KALIUMCHLORID 7.45% BRAUN</t>
  </si>
  <si>
    <t>INF CNC SOL 20X100ML</t>
  </si>
  <si>
    <t>849767</t>
  </si>
  <si>
    <t>162012</t>
  </si>
  <si>
    <t>POR TBL FLM 90</t>
  </si>
  <si>
    <t>920356</t>
  </si>
  <si>
    <t>KL SOL.BORGLYCEROLI  3% 100 G</t>
  </si>
  <si>
    <t>58880</t>
  </si>
  <si>
    <t>DOLMINA 100 SR</t>
  </si>
  <si>
    <t>POR TBL PRO 20X100MG</t>
  </si>
  <si>
    <t>100750</t>
  </si>
  <si>
    <t>750</t>
  </si>
  <si>
    <t>CHAMOMILLA</t>
  </si>
  <si>
    <t>LIQ 100ML</t>
  </si>
  <si>
    <t>127953</t>
  </si>
  <si>
    <t>27953</t>
  </si>
  <si>
    <t>LANTUS 100 JEDNOTEK/ML SOLOSTAR</t>
  </si>
  <si>
    <t xml:space="preserve">SDR INJ SOL 5X3ML </t>
  </si>
  <si>
    <t>162047</t>
  </si>
  <si>
    <t>62047</t>
  </si>
  <si>
    <t>LOCOID LIPOCREAM</t>
  </si>
  <si>
    <t>CRM 1X30GM 0.1%</t>
  </si>
  <si>
    <t>845813</t>
  </si>
  <si>
    <t>DECA DURABOLIN  50</t>
  </si>
  <si>
    <t xml:space="preserve">INJ SOL 1X1ML/50MG </t>
  </si>
  <si>
    <t>849382</t>
  </si>
  <si>
    <t>119697</t>
  </si>
  <si>
    <t>COLCHICUM-DISPERT</t>
  </si>
  <si>
    <t>POR TBL OBD 20X500RG</t>
  </si>
  <si>
    <t>900071</t>
  </si>
  <si>
    <t>KL TBL MAGN.LACT 0,5G+B6 0,02G, 100TBL</t>
  </si>
  <si>
    <t>844148</t>
  </si>
  <si>
    <t>104694</t>
  </si>
  <si>
    <t>MUCOSOLVAN PRO DOSPĚLÉ</t>
  </si>
  <si>
    <t>POR SIR 1X100ML</t>
  </si>
  <si>
    <t>844350</t>
  </si>
  <si>
    <t>KL ETHANOL.C.BENZINO 160G</t>
  </si>
  <si>
    <t>850729</t>
  </si>
  <si>
    <t>157875</t>
  </si>
  <si>
    <t>PARACETAMOL KABI 10MG/ML</t>
  </si>
  <si>
    <t>INF SOL 10X100ML/1000MG</t>
  </si>
  <si>
    <t>920200</t>
  </si>
  <si>
    <t>DZ BRAUNOL 1 L</t>
  </si>
  <si>
    <t>155911</t>
  </si>
  <si>
    <t>PEROXID VODIKU 3%</t>
  </si>
  <si>
    <t>LIQ  1X100ML</t>
  </si>
  <si>
    <t>988709</t>
  </si>
  <si>
    <t>Masážní emulze Emspoma O hřejivá tuba 200ml</t>
  </si>
  <si>
    <t>921284</t>
  </si>
  <si>
    <t>KL ETHER 180G</t>
  </si>
  <si>
    <t>186720</t>
  </si>
  <si>
    <t>86720</t>
  </si>
  <si>
    <t>AFONILUM SR 375MG</t>
  </si>
  <si>
    <t>CPS 50X375MG</t>
  </si>
  <si>
    <t>188518</t>
  </si>
  <si>
    <t>88518</t>
  </si>
  <si>
    <t>AMICLOTON</t>
  </si>
  <si>
    <t>TBL 30</t>
  </si>
  <si>
    <t>144328</t>
  </si>
  <si>
    <t>GARAMYCIN SCHWAMM</t>
  </si>
  <si>
    <t>DRM SPO 1X130MG</t>
  </si>
  <si>
    <t>395211</t>
  </si>
  <si>
    <t>Aqua Touch Jelly 25x11ml</t>
  </si>
  <si>
    <t>902094</t>
  </si>
  <si>
    <t>IR  OMNIFLUSH NaCl 0,9% 10 ml v 10 ml</t>
  </si>
  <si>
    <t>F1/1 ve stříkačce</t>
  </si>
  <si>
    <t>987881</t>
  </si>
  <si>
    <t>Walmark Laktobacily FORTE s fruktooligosach.30+30</t>
  </si>
  <si>
    <t>187721</t>
  </si>
  <si>
    <t>87721</t>
  </si>
  <si>
    <t>RAPIFEN</t>
  </si>
  <si>
    <t>INJ 5X2ML</t>
  </si>
  <si>
    <t>107678</t>
  </si>
  <si>
    <t>INF CNC SOL 20X20ML</t>
  </si>
  <si>
    <t>989038</t>
  </si>
  <si>
    <t>Menalind Profess.kož.ochr.krém 200ml+čist.ubrousky</t>
  </si>
  <si>
    <t>989039</t>
  </si>
  <si>
    <t>Menalind Profess.čist.pěna 400ml+čist.těl.ml.500ml</t>
  </si>
  <si>
    <t>397174</t>
  </si>
  <si>
    <t>306585</t>
  </si>
  <si>
    <t>IR  PosiFlush  1x 10 ml  Fresenius Kabi</t>
  </si>
  <si>
    <t>10 ml F1/1 v předplněné stříkačce</t>
  </si>
  <si>
    <t>P</t>
  </si>
  <si>
    <t>49115</t>
  </si>
  <si>
    <t>CONTROLOC 20 MG</t>
  </si>
  <si>
    <t>POR TBL ENT 100X20MG</t>
  </si>
  <si>
    <t>56972</t>
  </si>
  <si>
    <t>TRITACE 1,25 MG</t>
  </si>
  <si>
    <t>POR TBL NOB 20X1.25MG</t>
  </si>
  <si>
    <t>56976</t>
  </si>
  <si>
    <t>TRITACE 2,5 MG</t>
  </si>
  <si>
    <t>POR TBL NOB 20X2.5MG</t>
  </si>
  <si>
    <t>109709</t>
  </si>
  <si>
    <t>9709</t>
  </si>
  <si>
    <t>SOLU-MEDROL</t>
  </si>
  <si>
    <t>INJ SIC 1X40MG+1ML</t>
  </si>
  <si>
    <t>112892</t>
  </si>
  <si>
    <t>12892</t>
  </si>
  <si>
    <t>AULIN</t>
  </si>
  <si>
    <t>TBL 30X100MG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</si>
  <si>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</si>
  <si>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</si>
  <si>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</si>
  <si>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</si>
  <si>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</si>
  <si>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</si>
  <si>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</si>
  <si>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115864</t>
  </si>
  <si>
    <t>15864</t>
  </si>
  <si>
    <t>TRITACE 10</t>
  </si>
  <si>
    <t>117121</t>
  </si>
  <si>
    <t>17121</t>
  </si>
  <si>
    <t>LANZUL</t>
  </si>
  <si>
    <t>CPS 28X30MG</t>
  </si>
  <si>
    <t>117122</t>
  </si>
  <si>
    <t>17122</t>
  </si>
  <si>
    <t>CPS 56X30MG</t>
  </si>
  <si>
    <t>125034</t>
  </si>
  <si>
    <t>25034</t>
  </si>
  <si>
    <t>DORMICUM</t>
  </si>
  <si>
    <t>INJ SOL 10X1ML/5MG</t>
  </si>
  <si>
    <t>126409</t>
  </si>
  <si>
    <t>26409</t>
  </si>
  <si>
    <t>ARIXTRA</t>
  </si>
  <si>
    <t>INJ SOL 10X0.5ML</t>
  </si>
  <si>
    <t>126762</t>
  </si>
  <si>
    <t>26762</t>
  </si>
  <si>
    <t>NOVOMIX 30 PENFILL 100 U/ML</t>
  </si>
  <si>
    <t>INJ SUS 5X3ML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</si>
  <si>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</si>
  <si>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</si>
  <si>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</si>
  <si>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</si>
  <si>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</si>
  <si>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</si>
  <si>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</si>
  <si>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132064</t>
  </si>
  <si>
    <t>32064</t>
  </si>
  <si>
    <t>INJ SOL 10X1ML</t>
  </si>
  <si>
    <t>147144</t>
  </si>
  <si>
    <t>47144</t>
  </si>
  <si>
    <t>LETROX 100</t>
  </si>
  <si>
    <t>147740</t>
  </si>
  <si>
    <t>47740</t>
  </si>
  <si>
    <t>RIVOCOR 5</t>
  </si>
  <si>
    <t>POR TBL FLM 30X5MG</t>
  </si>
  <si>
    <t>149113</t>
  </si>
  <si>
    <t>49113</t>
  </si>
  <si>
    <t>POR TBL ENT 28X20MG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</si>
  <si>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</si>
  <si>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</si>
  <si>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</si>
  <si>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</si>
  <si>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</si>
  <si>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</si>
  <si>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</si>
  <si>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POR TBL FLM 28X20MG</t>
  </si>
  <si>
    <t>149910</t>
  </si>
  <si>
    <t>49910</t>
  </si>
  <si>
    <t>POR TBL FLM 98X20MG</t>
  </si>
  <si>
    <t>156503</t>
  </si>
  <si>
    <t>56503</t>
  </si>
  <si>
    <t>SIOFOR 500</t>
  </si>
  <si>
    <t>TBL OBD 60X500MG</t>
  </si>
  <si>
    <t>156504</t>
  </si>
  <si>
    <t>56504</t>
  </si>
  <si>
    <t>SIOFOR 850</t>
  </si>
  <si>
    <t>TBL OBD 60X850MG</t>
  </si>
  <si>
    <t>156981</t>
  </si>
  <si>
    <t>56981</t>
  </si>
  <si>
    <t>TRITACE 5</t>
  </si>
  <si>
    <t>TBL 30X5MG</t>
  </si>
  <si>
    <t>158380</t>
  </si>
  <si>
    <t>58380</t>
  </si>
  <si>
    <t>VENTOLIN ROZTOK K INHALACI</t>
  </si>
  <si>
    <t>INH SOL1X20ML/120MG</t>
  </si>
  <si>
    <t>159806</t>
  </si>
  <si>
    <t>59806</t>
  </si>
  <si>
    <t>FRAXIPARINE FORTE</t>
  </si>
  <si>
    <t>INJ 10X0.6ML/11.4KU</t>
  </si>
  <si>
    <t>159808</t>
  </si>
  <si>
    <t>59808</t>
  </si>
  <si>
    <t>INJ 10X0.8ML/15.2KU</t>
  </si>
  <si>
    <t>159810</t>
  </si>
  <si>
    <t>59810</t>
  </si>
  <si>
    <t>INJ SOL 10X1.0ML</t>
  </si>
  <si>
    <t>166030</t>
  </si>
  <si>
    <t>66030</t>
  </si>
  <si>
    <t>ZODAC</t>
  </si>
  <si>
    <t>TBL OBD 30X10MG</t>
  </si>
  <si>
    <t>184400</t>
  </si>
  <si>
    <t>84400</t>
  </si>
  <si>
    <t>NEURONTIN 300 MG</t>
  </si>
  <si>
    <t>POR CPS DUR 100X300MG</t>
  </si>
  <si>
    <t>190957</t>
  </si>
  <si>
    <t>90957</t>
  </si>
  <si>
    <t>XANAX</t>
  </si>
  <si>
    <t>TBL 30X0.25MG</t>
  </si>
  <si>
    <t>192340</t>
  </si>
  <si>
    <t>WARFARIN PMCS 2 MG</t>
  </si>
  <si>
    <t>POR TBL NOB 100X2MG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</si>
  <si>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</si>
  <si>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</si>
  <si>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</si>
  <si>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</si>
  <si>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</si>
  <si>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</si>
  <si>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</si>
  <si>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</si>
  <si>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194114</t>
  </si>
  <si>
    <t>94114</t>
  </si>
  <si>
    <t>WARFARIN</t>
  </si>
  <si>
    <t>TBL 100X5MG</t>
  </si>
  <si>
    <t>844554</t>
  </si>
  <si>
    <t>114065</t>
  </si>
  <si>
    <t>LOZAP 50 ZENTIVA</t>
  </si>
  <si>
    <t>POR TBL FLM 30X50MG</t>
  </si>
  <si>
    <t>848765</t>
  </si>
  <si>
    <t>107938</t>
  </si>
  <si>
    <t>INJ SOL 6X3ML/150MG</t>
  </si>
  <si>
    <t>849444</t>
  </si>
  <si>
    <t>163085</t>
  </si>
  <si>
    <t>AMARYL 3 MG</t>
  </si>
  <si>
    <t>POR TBL NOB 30X3MG</t>
  </si>
  <si>
    <t>849453</t>
  </si>
  <si>
    <t>163077</t>
  </si>
  <si>
    <t>AMARYL 2 MG</t>
  </si>
  <si>
    <t>POR TBL NOB 30X2MG</t>
  </si>
  <si>
    <t>850124</t>
  </si>
  <si>
    <t>125082</t>
  </si>
  <si>
    <t>APO-SIMVA 20</t>
  </si>
  <si>
    <t>POR TBL FLM 30X20MG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</si>
  <si>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</si>
  <si>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</si>
  <si>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</si>
  <si>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</si>
  <si>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</si>
  <si>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</si>
  <si>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</si>
  <si>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</si>
  <si>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131934</t>
  </si>
  <si>
    <t>31934</t>
  </si>
  <si>
    <t>VENTOLIN INHALER N</t>
  </si>
  <si>
    <t>INHSUSPSS200X100RG</t>
  </si>
  <si>
    <t>142546</t>
  </si>
  <si>
    <t>42546</t>
  </si>
  <si>
    <t>LACTULOSE AL SIRUP</t>
  </si>
  <si>
    <t>POR SIR 1X200ML</t>
  </si>
  <si>
    <t>149195</t>
  </si>
  <si>
    <t>49195</t>
  </si>
  <si>
    <t>FOKUSIN</t>
  </si>
  <si>
    <t>POR CPS RDR 90X0.4MG</t>
  </si>
  <si>
    <t>149531</t>
  </si>
  <si>
    <t>49531</t>
  </si>
  <si>
    <t>CONTROLOC I.V.</t>
  </si>
  <si>
    <t>INJ PLV SOL 1X40MG</t>
  </si>
  <si>
    <t>158191</t>
  </si>
  <si>
    <t>TELMISARTAN SANDOZ 80 MG</t>
  </si>
  <si>
    <t>POR TBL NOB 30X80MG</t>
  </si>
  <si>
    <t>193019</t>
  </si>
  <si>
    <t>93019</t>
  </si>
  <si>
    <t>SORTIS 40MG</t>
  </si>
  <si>
    <t>TBL OBD 30X40MG</t>
  </si>
  <si>
    <t>193021</t>
  </si>
  <si>
    <t>93021</t>
  </si>
  <si>
    <t>SORTIS 40 MG</t>
  </si>
  <si>
    <t>POR TBL FLM100X40MG</t>
  </si>
  <si>
    <t>848924</t>
  </si>
  <si>
    <t>148078</t>
  </si>
  <si>
    <t>ROSUCARD 40 MG POTAHOVANÉ TABLETY</t>
  </si>
  <si>
    <t>POR TBL FLM 90X40MG</t>
  </si>
  <si>
    <t>849187</t>
  </si>
  <si>
    <t>111902</t>
  </si>
  <si>
    <t>NITRESAN 20 MG</t>
  </si>
  <si>
    <t>POR TBL NOB 30X20MG</t>
  </si>
  <si>
    <t>118167</t>
  </si>
  <si>
    <t>18167</t>
  </si>
  <si>
    <t>PROPOFOL 1% MCT/LCT FRESENIUS</t>
  </si>
  <si>
    <t>INJ EML 5X20ML</t>
  </si>
  <si>
    <t>126789</t>
  </si>
  <si>
    <t>26789</t>
  </si>
  <si>
    <t>NOVORAPID PENFILL 100 U/ML</t>
  </si>
  <si>
    <t>INJ SOL 5X3ML</t>
  </si>
  <si>
    <t>132058</t>
  </si>
  <si>
    <t>32058</t>
  </si>
  <si>
    <t>INJ SOL 10X0.3ML</t>
  </si>
  <si>
    <t>132059</t>
  </si>
  <si>
    <t>32059</t>
  </si>
  <si>
    <t>INJ SOL 10X0.4ML</t>
  </si>
  <si>
    <t>850390</t>
  </si>
  <si>
    <t>102600</t>
  </si>
  <si>
    <t>CARVESAN 6,25</t>
  </si>
  <si>
    <t>POR TBL NOB 100X6,25MG</t>
  </si>
  <si>
    <t>850526</t>
  </si>
  <si>
    <t>101172</t>
  </si>
  <si>
    <t>CADUET 5 MG/10 MG</t>
  </si>
  <si>
    <t>110803</t>
  </si>
  <si>
    <t>10803</t>
  </si>
  <si>
    <t>ZOFRAN</t>
  </si>
  <si>
    <t>INJ SOL 5X2ML/4MG</t>
  </si>
  <si>
    <t>849666</t>
  </si>
  <si>
    <t>119688</t>
  </si>
  <si>
    <t>POR TBL ENT 100X40MG</t>
  </si>
  <si>
    <t>153950</t>
  </si>
  <si>
    <t>53950</t>
  </si>
  <si>
    <t>ZOLOFT 50MG</t>
  </si>
  <si>
    <t>TBL OBD 28X50MG</t>
  </si>
  <si>
    <t>166760</t>
  </si>
  <si>
    <t>KINITO 50 MG, POTAHOVANÉ TABLETY</t>
  </si>
  <si>
    <t>POR TBL FLM 100X50MG</t>
  </si>
  <si>
    <t>115317</t>
  </si>
  <si>
    <t>15317</t>
  </si>
  <si>
    <t>LOZAP H</t>
  </si>
  <si>
    <t>115010</t>
  </si>
  <si>
    <t>15010</t>
  </si>
  <si>
    <t>DORMICUM 15 MG</t>
  </si>
  <si>
    <t>TBL OBD 10X15MG</t>
  </si>
  <si>
    <t>850148</t>
  </si>
  <si>
    <t>115590</t>
  </si>
  <si>
    <t>MEDORAM PLUS H 5/25 MG</t>
  </si>
  <si>
    <t>POR TBL NOB 30</t>
  </si>
  <si>
    <t>199589</t>
  </si>
  <si>
    <t>99589</t>
  </si>
  <si>
    <t>ZOFRAN 8 MG</t>
  </si>
  <si>
    <t>TBL OBD 10X8MG</t>
  </si>
  <si>
    <t>191922</t>
  </si>
  <si>
    <t>SIOFOR 1000</t>
  </si>
  <si>
    <t>POR TBL FLM 60X1000MG</t>
  </si>
  <si>
    <t>846141</t>
  </si>
  <si>
    <t>107794</t>
  </si>
  <si>
    <t>ZOXON 4</t>
  </si>
  <si>
    <t>POR TBL NOB 90X4MG</t>
  </si>
  <si>
    <t>50113006</t>
  </si>
  <si>
    <t>195637</t>
  </si>
  <si>
    <t>95637</t>
  </si>
  <si>
    <t>NUTRIFLEX LIPID PLUS</t>
  </si>
  <si>
    <t>INF EML 5X1875ML</t>
  </si>
  <si>
    <t>195638</t>
  </si>
  <si>
    <t>95638</t>
  </si>
  <si>
    <t>INF EML 5X2500ML</t>
  </si>
  <si>
    <t>841761</t>
  </si>
  <si>
    <t>PreOp 200ml</t>
  </si>
  <si>
    <t>133474</t>
  </si>
  <si>
    <t>33474</t>
  </si>
  <si>
    <t>NUTRIDRINK JUICE STYLE S PŘÍCHUTÍ JABLEČNOU</t>
  </si>
  <si>
    <t>POR SOL 1X200ML</t>
  </si>
  <si>
    <t>500732</t>
  </si>
  <si>
    <t>33704</t>
  </si>
  <si>
    <t>DIASIP S PŘÍCHUTÍ CAPPUCHINO</t>
  </si>
  <si>
    <t>33740</t>
  </si>
  <si>
    <t>NUTRIDRINK COMPACT PROTEIN S PŘÍCHUTÍ KÁVY</t>
  </si>
  <si>
    <t>POR SOL 4X125ML</t>
  </si>
  <si>
    <t>846765</t>
  </si>
  <si>
    <t>33421</t>
  </si>
  <si>
    <t>NUTRIDRINK COMPACT S PŘÍCHUTÍ KÁVY</t>
  </si>
  <si>
    <t>987792</t>
  </si>
  <si>
    <t>33749</t>
  </si>
  <si>
    <t>NUTRIDRINK CREME S PŘÍCHUTÍ BANÁNOVOU</t>
  </si>
  <si>
    <t>POR SOL 4X125GM</t>
  </si>
  <si>
    <t>50113013</t>
  </si>
  <si>
    <t>96414</t>
  </si>
  <si>
    <t>GENTAMICIN LEK 80 MG/2 ML</t>
  </si>
  <si>
    <t>INJ SOL 10X2ML/80MG</t>
  </si>
  <si>
    <t>106264</t>
  </si>
  <si>
    <t>6264</t>
  </si>
  <si>
    <t>SUMETROLIM</t>
  </si>
  <si>
    <t>TBL 20X480MG</t>
  </si>
  <si>
    <t>117149</t>
  </si>
  <si>
    <t>17149</t>
  </si>
  <si>
    <t>UNASYN</t>
  </si>
  <si>
    <t>POR TBL FLM12X375MG</t>
  </si>
  <si>
    <t>168998</t>
  </si>
  <si>
    <t>68998</t>
  </si>
  <si>
    <t>AMPICILIN BIOTIKA</t>
  </si>
  <si>
    <t>INJ 10X1000MG</t>
  </si>
  <si>
    <t>183417</t>
  </si>
  <si>
    <t>83417</t>
  </si>
  <si>
    <t>MERONEM</t>
  </si>
  <si>
    <t>INJ SIC 10X1GM</t>
  </si>
  <si>
    <t>192289</t>
  </si>
  <si>
    <t>92289</t>
  </si>
  <si>
    <t>EDICIN 0,5GM</t>
  </si>
  <si>
    <t>INJ.SICC.1X500MG</t>
  </si>
  <si>
    <t>194155</t>
  </si>
  <si>
    <t>94155</t>
  </si>
  <si>
    <t>ABAKTAL</t>
  </si>
  <si>
    <t>INJ 10X5ML/400MG</t>
  </si>
  <si>
    <t>849567</t>
  </si>
  <si>
    <t>125249</t>
  </si>
  <si>
    <t>CIPROFLOXACIN KABI 400 MG/200 ML INFUZNÍ ROZTOK</t>
  </si>
  <si>
    <t>INF SOL 10X400MG/200ML</t>
  </si>
  <si>
    <t>850012</t>
  </si>
  <si>
    <t>154748</t>
  </si>
  <si>
    <t>NITROFURANTOIN - RATIOPHARM 100 MG</t>
  </si>
  <si>
    <t>POR CPS PRO 50X100MG</t>
  </si>
  <si>
    <t>155759</t>
  </si>
  <si>
    <t>55759</t>
  </si>
  <si>
    <t>PAMYCON NA PRIPRAVU KAPEK</t>
  </si>
  <si>
    <t>PLV 1X1LAHV</t>
  </si>
  <si>
    <t>500696</t>
  </si>
  <si>
    <t>Amikacin B.Braun 5mg/ml EP 100ml</t>
  </si>
  <si>
    <t>10X100ml</t>
  </si>
  <si>
    <t>105951</t>
  </si>
  <si>
    <t>5951</t>
  </si>
  <si>
    <t>AMOKSIKLAV 1G</t>
  </si>
  <si>
    <t>TBL OBD 14X1GM</t>
  </si>
  <si>
    <t>108807</t>
  </si>
  <si>
    <t>8807</t>
  </si>
  <si>
    <t>DALACIN C PHOSPHATE</t>
  </si>
  <si>
    <t>INJ 1X4ML 600MG</t>
  </si>
  <si>
    <t>116600</t>
  </si>
  <si>
    <t>16600</t>
  </si>
  <si>
    <t>INJ PLV SOL 1X1.5GM</t>
  </si>
  <si>
    <t>147727</t>
  </si>
  <si>
    <t>47727</t>
  </si>
  <si>
    <t>ZINNAT 500 MG</t>
  </si>
  <si>
    <t>TBL OBD 10X500MG</t>
  </si>
  <si>
    <t>153202</t>
  </si>
  <si>
    <t>53202</t>
  </si>
  <si>
    <t>CIPHIN 500</t>
  </si>
  <si>
    <t>153853</t>
  </si>
  <si>
    <t>53853</t>
  </si>
  <si>
    <t>KLACID 500</t>
  </si>
  <si>
    <t>TBL OBD 14X500MG</t>
  </si>
  <si>
    <t>153922</t>
  </si>
  <si>
    <t>53922</t>
  </si>
  <si>
    <t>CIPHIN PRO INFUSION.200MG/100ML</t>
  </si>
  <si>
    <t>INF 1X100ML/200MG</t>
  </si>
  <si>
    <t>158092</t>
  </si>
  <si>
    <t>58092</t>
  </si>
  <si>
    <t>CEFAZOLIN SANDOZ 1 G</t>
  </si>
  <si>
    <t>172972</t>
  </si>
  <si>
    <t>72972</t>
  </si>
  <si>
    <t>AMOKSIKLAV 1.2GM</t>
  </si>
  <si>
    <t>INJ SIC 5X1.2GM</t>
  </si>
  <si>
    <t>176360</t>
  </si>
  <si>
    <t>76360</t>
  </si>
  <si>
    <t>ZINACEF AD INJ.</t>
  </si>
  <si>
    <t>INJ SIC 1X1.5GM</t>
  </si>
  <si>
    <t>166137</t>
  </si>
  <si>
    <t>66137</t>
  </si>
  <si>
    <t>OFLOXIN INF</t>
  </si>
  <si>
    <t>104234</t>
  </si>
  <si>
    <t>4234</t>
  </si>
  <si>
    <t>INJ 1X2ML 300MG</t>
  </si>
  <si>
    <t>108808</t>
  </si>
  <si>
    <t>8808</t>
  </si>
  <si>
    <t>DALACIN C</t>
  </si>
  <si>
    <t>INJ SOL 1X6ML/900MG</t>
  </si>
  <si>
    <t>129767</t>
  </si>
  <si>
    <t>IMIPENEM/CILASTATIN KABI 500 MG/500 MG</t>
  </si>
  <si>
    <t>INF PLV SOL 10LAH/20ML</t>
  </si>
  <si>
    <t>50113014</t>
  </si>
  <si>
    <t>116895</t>
  </si>
  <si>
    <t>16895</t>
  </si>
  <si>
    <t>IMAZOL KRÉMPASTA</t>
  </si>
  <si>
    <t>DRM PST 1X30GM</t>
  </si>
  <si>
    <t>165989</t>
  </si>
  <si>
    <t>65989</t>
  </si>
  <si>
    <t>MYCOMAX « INF. INFUZ</t>
  </si>
  <si>
    <t>166036</t>
  </si>
  <si>
    <t>66036</t>
  </si>
  <si>
    <t>MYCOMAX 100</t>
  </si>
  <si>
    <t>CPS 28X100MG</t>
  </si>
  <si>
    <t>842125</t>
  </si>
  <si>
    <t>DZ SOFTASEPT N BAREVNÝ 250 ml</t>
  </si>
  <si>
    <t>840572</t>
  </si>
  <si>
    <t>Sonografický gel Vita 520ml</t>
  </si>
  <si>
    <t>185526</t>
  </si>
  <si>
    <t>85526</t>
  </si>
  <si>
    <t>SUFENTA FORTE I.V.</t>
  </si>
  <si>
    <t>INJ 5X1ML/0.05MG</t>
  </si>
  <si>
    <t>47249</t>
  </si>
  <si>
    <t>INF SOL 10X250ML-PE</t>
  </si>
  <si>
    <t>100889</t>
  </si>
  <si>
    <t>889</t>
  </si>
  <si>
    <t>PITYOL</t>
  </si>
  <si>
    <t>109159</t>
  </si>
  <si>
    <t>9159</t>
  </si>
  <si>
    <t>HYLAK FORTE</t>
  </si>
  <si>
    <t>GTT 1X100ML</t>
  </si>
  <si>
    <t>130101</t>
  </si>
  <si>
    <t>30101</t>
  </si>
  <si>
    <t>FENTANYL TORREX 50MCG/ML</t>
  </si>
  <si>
    <t>INJ 5X2ML/100RG</t>
  </si>
  <si>
    <t>144307</t>
  </si>
  <si>
    <t>44307</t>
  </si>
  <si>
    <t>EUPHYLLIN CR N 300</t>
  </si>
  <si>
    <t>CPS RET 50X300MG</t>
  </si>
  <si>
    <t>147845</t>
  </si>
  <si>
    <t>47845</t>
  </si>
  <si>
    <t>IBUSTRIN</t>
  </si>
  <si>
    <t>POR TBLNOB30X200MG</t>
  </si>
  <si>
    <t>156992</t>
  </si>
  <si>
    <t>56992</t>
  </si>
  <si>
    <t>CODEIN SLOVAKOFARMA 15MG</t>
  </si>
  <si>
    <t>TBL 10X15MG-BLISTR</t>
  </si>
  <si>
    <t>158827</t>
  </si>
  <si>
    <t>58827</t>
  </si>
  <si>
    <t>FORTRANS</t>
  </si>
  <si>
    <t>PLV 1X4(SACKY)</t>
  </si>
  <si>
    <t>159941</t>
  </si>
  <si>
    <t>59941</t>
  </si>
  <si>
    <t>SMECTA</t>
  </si>
  <si>
    <t>PLV POR 1X30SACKU</t>
  </si>
  <si>
    <t>164934</t>
  </si>
  <si>
    <t>64934</t>
  </si>
  <si>
    <t>CLARINASE REPETABS</t>
  </si>
  <si>
    <t>TBL RET 7</t>
  </si>
  <si>
    <t>184700</t>
  </si>
  <si>
    <t>84700</t>
  </si>
  <si>
    <t>OTOBACID N</t>
  </si>
  <si>
    <t>AUR GTT SOL 1X5ML</t>
  </si>
  <si>
    <t>185656</t>
  </si>
  <si>
    <t>85656</t>
  </si>
  <si>
    <t>DORSIFLEX</t>
  </si>
  <si>
    <t>TBL 30X200MG</t>
  </si>
  <si>
    <t>188217</t>
  </si>
  <si>
    <t>88217</t>
  </si>
  <si>
    <t>TBL 30X1.5MG</t>
  </si>
  <si>
    <t>192729</t>
  </si>
  <si>
    <t>92729</t>
  </si>
  <si>
    <t>ACIDUM ASCORBICUM</t>
  </si>
  <si>
    <t>INJ 5X5ML</t>
  </si>
  <si>
    <t>194292</t>
  </si>
  <si>
    <t>94292</t>
  </si>
  <si>
    <t>ZOLPIDEM-RATIOPHARM 10 MG</t>
  </si>
  <si>
    <t>POR TBL FLM 20X10MG</t>
  </si>
  <si>
    <t>841535</t>
  </si>
  <si>
    <t>MENALIND Kožní ochranný krém 200 ml</t>
  </si>
  <si>
    <t>843905</t>
  </si>
  <si>
    <t>103391</t>
  </si>
  <si>
    <t>MUCOSOLVAN</t>
  </si>
  <si>
    <t>POR GTT SOL+INH SOL 60ML</t>
  </si>
  <si>
    <t>844831</t>
  </si>
  <si>
    <t>DIGOXIN ORION INJ</t>
  </si>
  <si>
    <t>INJ SOL 25X1ML/0.25MG</t>
  </si>
  <si>
    <t>849559</t>
  </si>
  <si>
    <t>125066</t>
  </si>
  <si>
    <t>POR TBL NOB 100X5MG</t>
  </si>
  <si>
    <t>849712</t>
  </si>
  <si>
    <t>125053</t>
  </si>
  <si>
    <t>POR TBL NOB 100X10MG</t>
  </si>
  <si>
    <t>900441</t>
  </si>
  <si>
    <t>KL ETHER  LÉKOPISNÝ 1000 ml Fagron, Kulich</t>
  </si>
  <si>
    <t>jednotka 1 ks   UN 1155</t>
  </si>
  <si>
    <t>921064</t>
  </si>
  <si>
    <t>KL UNG.LENIENS, 100G</t>
  </si>
  <si>
    <t>987464</t>
  </si>
  <si>
    <t>Menalind Professional čistící pěna 400ml</t>
  </si>
  <si>
    <t>987465</t>
  </si>
  <si>
    <t>Menalind vlhké ošetř.ubrousky 50ks náhradní náplň</t>
  </si>
  <si>
    <t>988179</t>
  </si>
  <si>
    <t>SUPP.GLYCERINI SANOVA Glycerín.čípky Extra 3g 10ks</t>
  </si>
  <si>
    <t>102546</t>
  </si>
  <si>
    <t>2546</t>
  </si>
  <si>
    <t>MAXITROL</t>
  </si>
  <si>
    <t>SUS OPH 1X5ML</t>
  </si>
  <si>
    <t>109201</t>
  </si>
  <si>
    <t>9201</t>
  </si>
  <si>
    <t>ISOPTIN 40</t>
  </si>
  <si>
    <t>TBL OBD 50X40MG</t>
  </si>
  <si>
    <t>145981</t>
  </si>
  <si>
    <t>45981</t>
  </si>
  <si>
    <t>CERNEVIT</t>
  </si>
  <si>
    <t>INJ PLV SOL10X750MG</t>
  </si>
  <si>
    <t>156779</t>
  </si>
  <si>
    <t>56779</t>
  </si>
  <si>
    <t>GERATAM 800MG</t>
  </si>
  <si>
    <t>TBL OBD 60X800MG</t>
  </si>
  <si>
    <t>169059</t>
  </si>
  <si>
    <t>69059</t>
  </si>
  <si>
    <t>CEREBROLYSIN</t>
  </si>
  <si>
    <t>INJ 5X10ML</t>
  </si>
  <si>
    <t>191731</t>
  </si>
  <si>
    <t>91731</t>
  </si>
  <si>
    <t>PROSTAVASIN</t>
  </si>
  <si>
    <t>INJ SIC 10X20RG</t>
  </si>
  <si>
    <t>500269</t>
  </si>
  <si>
    <t>KL UNG.LENIENS, 200G</t>
  </si>
  <si>
    <t>848560</t>
  </si>
  <si>
    <t>125752</t>
  </si>
  <si>
    <t>ESSENTIALE FORTE N</t>
  </si>
  <si>
    <t>POR CPS DUR 50</t>
  </si>
  <si>
    <t>849034</t>
  </si>
  <si>
    <t>Emspoma M 200ml/chladivá tuba</t>
  </si>
  <si>
    <t>849276</t>
  </si>
  <si>
    <t>155875</t>
  </si>
  <si>
    <t>TRENTAL</t>
  </si>
  <si>
    <t>INF SOL 5X5ML/100MG</t>
  </si>
  <si>
    <t>900240</t>
  </si>
  <si>
    <t>DZ TRIXO LIND 500ML</t>
  </si>
  <si>
    <t>921476</t>
  </si>
  <si>
    <t>KL UNG.LENIENS, 250G</t>
  </si>
  <si>
    <t>100874</t>
  </si>
  <si>
    <t>874</t>
  </si>
  <si>
    <t>OPHTHALMO-AZULEN</t>
  </si>
  <si>
    <t>UNG OPH 1X5GM</t>
  </si>
  <si>
    <t>112319</t>
  </si>
  <si>
    <t>12319</t>
  </si>
  <si>
    <t>TRANSMETIL 500MG INJEKCE</t>
  </si>
  <si>
    <t>INJ SIC 5X500MG+5ML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</si>
  <si>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</si>
  <si>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</si>
  <si>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</si>
  <si>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</si>
  <si>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</si>
  <si>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</si>
  <si>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</si>
  <si>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</si>
  <si>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169725</t>
  </si>
  <si>
    <t>69725</t>
  </si>
  <si>
    <t>ARDEAELYTOSOL NA.HYDR.CARB.8.4%</t>
  </si>
  <si>
    <t>169789</t>
  </si>
  <si>
    <t>69789</t>
  </si>
  <si>
    <t>INF 1X500ML</t>
  </si>
  <si>
    <t>187822</t>
  </si>
  <si>
    <t>87822</t>
  </si>
  <si>
    <t>ARDUAN</t>
  </si>
  <si>
    <t>INJ SIC 25X4MG+2ML</t>
  </si>
  <si>
    <t>190763</t>
  </si>
  <si>
    <t>90763</t>
  </si>
  <si>
    <t>EBRANTIL I.V.25</t>
  </si>
  <si>
    <t>INJ 5X5ML/25MG</t>
  </si>
  <si>
    <t>395136</t>
  </si>
  <si>
    <t>IR  NATRIUM CITRICUM 4% 1000ml</t>
  </si>
  <si>
    <t>IR dialyzační roztokl Phoenix</t>
  </si>
  <si>
    <t>847940</t>
  </si>
  <si>
    <t>155338</t>
  </si>
  <si>
    <t>SIMDAX 2,5 MG/ML</t>
  </si>
  <si>
    <t>INF CNC SOL 1X5ML</t>
  </si>
  <si>
    <t>850655</t>
  </si>
  <si>
    <t>Citra-lock 4% 5ml</t>
  </si>
  <si>
    <t>902087</t>
  </si>
  <si>
    <t>IR  CITRALYSAT K2 5000 ml</t>
  </si>
  <si>
    <t>dialys.rozt.</t>
  </si>
  <si>
    <t>100392</t>
  </si>
  <si>
    <t>392</t>
  </si>
  <si>
    <t>ATROPIN BIOTIKA 0.5MG</t>
  </si>
  <si>
    <t>113373</t>
  </si>
  <si>
    <t>154858</t>
  </si>
  <si>
    <t xml:space="preserve">PROTAMIN MEDA AMPULLEN </t>
  </si>
  <si>
    <t>INJ 5X5ML/5KU</t>
  </si>
  <si>
    <t>117011</t>
  </si>
  <si>
    <t>17011</t>
  </si>
  <si>
    <t>DICYNONE 250</t>
  </si>
  <si>
    <t>INJ SOL 4X2ML/250MG</t>
  </si>
  <si>
    <t>144357</t>
  </si>
  <si>
    <t>44357</t>
  </si>
  <si>
    <t>REMESTYP 1.0</t>
  </si>
  <si>
    <t>INJ 5X10ML/1MG</t>
  </si>
  <si>
    <t>169671</t>
  </si>
  <si>
    <t>69671</t>
  </si>
  <si>
    <t>INJECTIO PROCAIN.CHLOR.0.2% ARD</t>
  </si>
  <si>
    <t>INJ 1X500ML 0.2%</t>
  </si>
  <si>
    <t>394712</t>
  </si>
  <si>
    <t>IR  AQUA STERILE OPLACH.1x1000 ml ECOTAINER</t>
  </si>
  <si>
    <t>841577</t>
  </si>
  <si>
    <t>MENALIND Professional olej.přís. 500ml</t>
  </si>
  <si>
    <t>843217</t>
  </si>
  <si>
    <t>CATAPRES 0,15MG INJ</t>
  </si>
  <si>
    <t>INJ 5X1ML/0.15MG</t>
  </si>
  <si>
    <t>844591</t>
  </si>
  <si>
    <t>107161</t>
  </si>
  <si>
    <t>DIPEPTIVEN</t>
  </si>
  <si>
    <t>INF CNC SOL 1X100ML</t>
  </si>
  <si>
    <t>198169</t>
  </si>
  <si>
    <t>98169</t>
  </si>
  <si>
    <t>BUSCOPAN</t>
  </si>
  <si>
    <t>INJ 5X1ML/20MG</t>
  </si>
  <si>
    <t>102547</t>
  </si>
  <si>
    <t>2547</t>
  </si>
  <si>
    <t>UNG OPH 1X3.5GM</t>
  </si>
  <si>
    <t>147458</t>
  </si>
  <si>
    <t>EUTHYROX 112 MIKROGRAMŮ</t>
  </si>
  <si>
    <t>POR TBL NOB 100X112RG II</t>
  </si>
  <si>
    <t>988330</t>
  </si>
  <si>
    <t>HBF Borová mast 30g</t>
  </si>
  <si>
    <t>169595</t>
  </si>
  <si>
    <t>69595</t>
  </si>
  <si>
    <t>ARDEAELYTOSOL L-ARGININCHL.21%</t>
  </si>
  <si>
    <t>102132</t>
  </si>
  <si>
    <t>2132</t>
  </si>
  <si>
    <t>INJ 10X10ML</t>
  </si>
  <si>
    <t>395927</t>
  </si>
  <si>
    <t>98237</t>
  </si>
  <si>
    <t>HYDROGENUHLIČITAN SODNÝ 8,4 (W/V)-BRAUN</t>
  </si>
  <si>
    <t>INF SOL 10X250ML</t>
  </si>
  <si>
    <t>849971</t>
  </si>
  <si>
    <t>137494</t>
  </si>
  <si>
    <t>Esmocard HCL 100mg/10ml inj.5 x 100mg/10ml</t>
  </si>
  <si>
    <t>152225</t>
  </si>
  <si>
    <t>52225</t>
  </si>
  <si>
    <t>THIOCTACID 600 T</t>
  </si>
  <si>
    <t>INJ SOL 5X24ML/600MG</t>
  </si>
  <si>
    <t>125592</t>
  </si>
  <si>
    <t>25592</t>
  </si>
  <si>
    <t>HUMALOG 100 IU</t>
  </si>
  <si>
    <t>INJ SOL 5X3ML/300UT</t>
  </si>
  <si>
    <t>111243</t>
  </si>
  <si>
    <t>11243</t>
  </si>
  <si>
    <t>GERATAM 1200</t>
  </si>
  <si>
    <t>TBL OBD 100X1200MG</t>
  </si>
  <si>
    <t>844242</t>
  </si>
  <si>
    <t>105937</t>
  </si>
  <si>
    <t>TETRASPAN 6%</t>
  </si>
  <si>
    <t>INF SOL 20X500ML</t>
  </si>
  <si>
    <t>930535</t>
  </si>
  <si>
    <t>DZ OCTENIDOL 250ml</t>
  </si>
  <si>
    <t>447</t>
  </si>
  <si>
    <t>EPHEDRIN BIOTIKA</t>
  </si>
  <si>
    <t>INJ SOL 10X1ML/50MG</t>
  </si>
  <si>
    <t>790012</t>
  </si>
  <si>
    <t>Emspoma O 500g/hřejivá</t>
  </si>
  <si>
    <t>842144</t>
  </si>
  <si>
    <t>DZ BRAUNODERM 1 l</t>
  </si>
  <si>
    <t>UN 1993</t>
  </si>
  <si>
    <t>171615</t>
  </si>
  <si>
    <t>TACHYBEN I.V. 25 MG INJEKČNÍ ROZTOK</t>
  </si>
  <si>
    <t>INJ SOL 5X5ML/25MG</t>
  </si>
  <si>
    <t>171616</t>
  </si>
  <si>
    <t>TACHYBEN I.V. 50 MG INJEKČNÍ ROZTOK</t>
  </si>
  <si>
    <t>INJ SOL 5X10ML/50MG</t>
  </si>
  <si>
    <t>184378</t>
  </si>
  <si>
    <t>84378</t>
  </si>
  <si>
    <t>THIOGAMMA 600 INJECT</t>
  </si>
  <si>
    <t>INJ 5X20ML/600MG</t>
  </si>
  <si>
    <t>187814</t>
  </si>
  <si>
    <t>87814</t>
  </si>
  <si>
    <t>CALYPSOL</t>
  </si>
  <si>
    <t>INJ 5X10ML/500MG</t>
  </si>
  <si>
    <t>149990</t>
  </si>
  <si>
    <t>49990</t>
  </si>
  <si>
    <t>EXACYL</t>
  </si>
  <si>
    <t>INJ 5X5ML/500MG</t>
  </si>
  <si>
    <t>191217</t>
  </si>
  <si>
    <t>91217</t>
  </si>
  <si>
    <t>VENTER</t>
  </si>
  <si>
    <t>TBL 50X1GM</t>
  </si>
  <si>
    <t>902082</t>
  </si>
  <si>
    <t>IR  NATRIUM CITRICUM 4%2000ml</t>
  </si>
  <si>
    <t>114989</t>
  </si>
  <si>
    <t>14989</t>
  </si>
  <si>
    <t>RIVOTRIL</t>
  </si>
  <si>
    <t>INJ 5X1ML/1MG+SOLV.</t>
  </si>
  <si>
    <t>848411</t>
  </si>
  <si>
    <t>84795</t>
  </si>
  <si>
    <t>ZOLPIDEM-RATHIOPHARM tbl. 100x10mg</t>
  </si>
  <si>
    <t>84379</t>
  </si>
  <si>
    <t>INJ SOL 10X20ML/600MG</t>
  </si>
  <si>
    <t>850093</t>
  </si>
  <si>
    <t>125121</t>
  </si>
  <si>
    <t>APO-DICLO SR 100</t>
  </si>
  <si>
    <t>POR TBL RET 30X100MG</t>
  </si>
  <si>
    <t>850027</t>
  </si>
  <si>
    <t>125122</t>
  </si>
  <si>
    <t>POR TBL RET 100X100MG</t>
  </si>
  <si>
    <t>185322</t>
  </si>
  <si>
    <t>85322</t>
  </si>
  <si>
    <t>ALDACTONE-AMPULE</t>
  </si>
  <si>
    <t>INJ 10X10ML/200MG</t>
  </si>
  <si>
    <t>132221</t>
  </si>
  <si>
    <t>32221</t>
  </si>
  <si>
    <t>MEDISOL BI0</t>
  </si>
  <si>
    <t>DLPHFLSOL1X4.8LT+SO</t>
  </si>
  <si>
    <t>154113</t>
  </si>
  <si>
    <t>54113</t>
  </si>
  <si>
    <t>MEDISOL K2</t>
  </si>
  <si>
    <t>SOL 1X5LT(VAK)</t>
  </si>
  <si>
    <t>168653</t>
  </si>
  <si>
    <t>DEXDOR</t>
  </si>
  <si>
    <t>INF CNC SOL 4X4ML</t>
  </si>
  <si>
    <t>500422</t>
  </si>
  <si>
    <t>Pressyn AR 20 UPS inj.10x2ml</t>
  </si>
  <si>
    <t>191949</t>
  </si>
  <si>
    <t>POR TBL RET 14</t>
  </si>
  <si>
    <t>137493</t>
  </si>
  <si>
    <t>ESMOCARD HCL ORPHA 2500 MG/10 ML KONCENTRÁT PRO PŘ</t>
  </si>
  <si>
    <t>INF CNC SOL 1X2500MG/10ML</t>
  </si>
  <si>
    <t>988088</t>
  </si>
  <si>
    <t>Walmark Laktobacily FORTE s fruktooligosach.60+60</t>
  </si>
  <si>
    <t>176954</t>
  </si>
  <si>
    <t>POR GTT SOL 1X50ML</t>
  </si>
  <si>
    <t>200863</t>
  </si>
  <si>
    <t>OPH GTT SOL 1X10ML PLAST</t>
  </si>
  <si>
    <t>394153</t>
  </si>
  <si>
    <t>Calcium Pantotenicum 30g Generica</t>
  </si>
  <si>
    <t>395712</t>
  </si>
  <si>
    <t>HBF Calcium panthotenát mast 30g</t>
  </si>
  <si>
    <t>841318</t>
  </si>
  <si>
    <t>HBF Calcium panthotenát mast 100ml</t>
  </si>
  <si>
    <t>130018</t>
  </si>
  <si>
    <t>30018</t>
  </si>
  <si>
    <t>POR TBL NOB 100X75MCG</t>
  </si>
  <si>
    <t>142547</t>
  </si>
  <si>
    <t>42547</t>
  </si>
  <si>
    <t>POR SIR 1X500ML</t>
  </si>
  <si>
    <t>147741</t>
  </si>
  <si>
    <t>47741</t>
  </si>
  <si>
    <t>RIVOCOR 10</t>
  </si>
  <si>
    <t>POR TBL FLM 30X10MG</t>
  </si>
  <si>
    <t>184399</t>
  </si>
  <si>
    <t>84399</t>
  </si>
  <si>
    <t>NEURONTIN 300MG</t>
  </si>
  <si>
    <t>CPS 50X300MG</t>
  </si>
  <si>
    <t>849990</t>
  </si>
  <si>
    <t>102596</t>
  </si>
  <si>
    <t>POR TBL NOB 30X6,25MG</t>
  </si>
  <si>
    <t>850078</t>
  </si>
  <si>
    <t>102608</t>
  </si>
  <si>
    <t>CARVESAN 25</t>
  </si>
  <si>
    <t>POR TBL NOB 30X25MG</t>
  </si>
  <si>
    <t>118175</t>
  </si>
  <si>
    <t>18175</t>
  </si>
  <si>
    <t>INJ EML 10X100ML</t>
  </si>
  <si>
    <t>185325</t>
  </si>
  <si>
    <t>85325</t>
  </si>
  <si>
    <t>INJ SOL 5X3ML/15MG</t>
  </si>
  <si>
    <t>199600</t>
  </si>
  <si>
    <t>99600</t>
  </si>
  <si>
    <t>POR TBL FLM 90X10MG</t>
  </si>
  <si>
    <t>109711</t>
  </si>
  <si>
    <t>9711</t>
  </si>
  <si>
    <t>INJ SIC 1X500MG+8ML</t>
  </si>
  <si>
    <t>194882</t>
  </si>
  <si>
    <t>94882</t>
  </si>
  <si>
    <t>INJ SIC 1X250MG+4ML</t>
  </si>
  <si>
    <t>110820</t>
  </si>
  <si>
    <t>10820</t>
  </si>
  <si>
    <t>INJ SOL 5X4ML/8MG</t>
  </si>
  <si>
    <t>850229</t>
  </si>
  <si>
    <t>101171</t>
  </si>
  <si>
    <t>CADUET 10 MG/10 MG</t>
  </si>
  <si>
    <t>109710</t>
  </si>
  <si>
    <t>9710</t>
  </si>
  <si>
    <t>INJ SIC 1X125MG+2ML</t>
  </si>
  <si>
    <t>109712</t>
  </si>
  <si>
    <t>9712</t>
  </si>
  <si>
    <t>INJ SIC 1X1GM+16ML</t>
  </si>
  <si>
    <t>119220</t>
  </si>
  <si>
    <t>MONTELUKAST TEVA 10 MG</t>
  </si>
  <si>
    <t>POR TBL FLM 28X10MG</t>
  </si>
  <si>
    <t>142392</t>
  </si>
  <si>
    <t>42392</t>
  </si>
  <si>
    <t>TRACRIUM 50</t>
  </si>
  <si>
    <t>INJ 5X5ML/50MG</t>
  </si>
  <si>
    <t>111453</t>
  </si>
  <si>
    <t>11453</t>
  </si>
  <si>
    <t>OLICLINOMEL N8-800</t>
  </si>
  <si>
    <t>INF EML4X2000ML</t>
  </si>
  <si>
    <t>846016</t>
  </si>
  <si>
    <t>Nutrison Advanced Protison 500ml</t>
  </si>
  <si>
    <t>1X500ML</t>
  </si>
  <si>
    <t>103414</t>
  </si>
  <si>
    <t>3414</t>
  </si>
  <si>
    <t>NUTRIFLEX PERI</t>
  </si>
  <si>
    <t>INF 5X2000ML</t>
  </si>
  <si>
    <t>142003</t>
  </si>
  <si>
    <t>NEPHROTECT</t>
  </si>
  <si>
    <t>INF SOL 10X500ML</t>
  </si>
  <si>
    <t>149409</t>
  </si>
  <si>
    <t>49409</t>
  </si>
  <si>
    <t>AMINOPLASMAL B.BRAUN 5% E</t>
  </si>
  <si>
    <t>152194</t>
  </si>
  <si>
    <t>NUTRIFLEX OMEGA SPECIAL</t>
  </si>
  <si>
    <t>INF EML 5X1250ML</t>
  </si>
  <si>
    <t>133330</t>
  </si>
  <si>
    <t>33330</t>
  </si>
  <si>
    <t>NUTRIDRINK YOGHURT S VAN A CITR</t>
  </si>
  <si>
    <t>133331</t>
  </si>
  <si>
    <t>33331</t>
  </si>
  <si>
    <t>NUTRIDRINK BALÍČEK 5+1</t>
  </si>
  <si>
    <t>POR SOL 6X200ML</t>
  </si>
  <si>
    <t>133146</t>
  </si>
  <si>
    <t>33530</t>
  </si>
  <si>
    <t>NUTRISON MULTI FIBRE</t>
  </si>
  <si>
    <t>POR SOL 1X1000ML-VA</t>
  </si>
  <si>
    <t>33424</t>
  </si>
  <si>
    <t>NUTRISON ADVANCED CUBISON</t>
  </si>
  <si>
    <t>POR SOL 1X1000ML</t>
  </si>
  <si>
    <t>848207</t>
  </si>
  <si>
    <t>33422</t>
  </si>
  <si>
    <t>Nutrison Advanced DIASON LOW ENERGY</t>
  </si>
  <si>
    <t>por.sol.1000ml</t>
  </si>
  <si>
    <t>133324</t>
  </si>
  <si>
    <t>33324</t>
  </si>
  <si>
    <t>NUTRIDRINK MULTI FIBRE S JAHOD.</t>
  </si>
  <si>
    <t>111592</t>
  </si>
  <si>
    <t>11592</t>
  </si>
  <si>
    <t>METRONIDAZOL 500MG BRAUN</t>
  </si>
  <si>
    <t>INJ 10X100ML(LDPE)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</si>
  <si>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</si>
  <si>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</si>
  <si>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</si>
  <si>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</si>
  <si>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</si>
  <si>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</si>
  <si>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</si>
  <si>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</si>
  <si>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162050</t>
  </si>
  <si>
    <t>62050</t>
  </si>
  <si>
    <t>DUOMOX 500</t>
  </si>
  <si>
    <t>TBL 20X500MG</t>
  </si>
  <si>
    <t>192290</t>
  </si>
  <si>
    <t>92290</t>
  </si>
  <si>
    <t>EDICIN 1GM</t>
  </si>
  <si>
    <t>INJ.SICC.1X1GM</t>
  </si>
  <si>
    <t>847476</t>
  </si>
  <si>
    <t>112782</t>
  </si>
  <si>
    <t xml:space="preserve">GENTAMICIN B.BRAUN 3 MG/ML INFUZNÍ ROZTOK </t>
  </si>
  <si>
    <t>INF SOL 20X80ML</t>
  </si>
  <si>
    <t>25746</t>
  </si>
  <si>
    <t>INVANZ 1 G</t>
  </si>
  <si>
    <t>INF PLV SOL 1X1GM</t>
  </si>
  <si>
    <t>111706</t>
  </si>
  <si>
    <t>11706</t>
  </si>
  <si>
    <t>BISEPTOL 480</t>
  </si>
  <si>
    <t>INJ 10X5ML</t>
  </si>
  <si>
    <t>162496</t>
  </si>
  <si>
    <t>TAZIP 4 G/0,5 G</t>
  </si>
  <si>
    <t>INJ+INF PLV SOL 10X4,5GM</t>
  </si>
  <si>
    <t>156801</t>
  </si>
  <si>
    <t>56801</t>
  </si>
  <si>
    <t>KLACID I.V.</t>
  </si>
  <si>
    <t>PLV INF 1X500MG</t>
  </si>
  <si>
    <t>145010</t>
  </si>
  <si>
    <t>45010</t>
  </si>
  <si>
    <t>AZITROMYCIN SANDOZ 500 MG</t>
  </si>
  <si>
    <t>POR TBL FLM 3X500MG</t>
  </si>
  <si>
    <t>117170</t>
  </si>
  <si>
    <t>17170</t>
  </si>
  <si>
    <t>BELOGENT KRÉM</t>
  </si>
  <si>
    <t>CRM 1X30GM</t>
  </si>
  <si>
    <t>161980</t>
  </si>
  <si>
    <t>61980</t>
  </si>
  <si>
    <t>PIMAFUCORT</t>
  </si>
  <si>
    <t>UNG 1X15GM</t>
  </si>
  <si>
    <t>115887</t>
  </si>
  <si>
    <t>15887</t>
  </si>
  <si>
    <t>LAMISIL SPREJ</t>
  </si>
  <si>
    <t>DRM SPR SOL 1X15ML</t>
  </si>
  <si>
    <t>115892</t>
  </si>
  <si>
    <t>15892</t>
  </si>
  <si>
    <t>LAMISIL</t>
  </si>
  <si>
    <t>DRM CRM 1X15GM</t>
  </si>
  <si>
    <t>50113008</t>
  </si>
  <si>
    <t>6480</t>
  </si>
  <si>
    <t>Ocplex 20ml 500 I.U. Phoenix</t>
  </si>
  <si>
    <t>97910</t>
  </si>
  <si>
    <t>Human Albumin 20% 100 ml GRIFOLS</t>
  </si>
  <si>
    <t>0129056</t>
  </si>
  <si>
    <t>ATENATIV 500 I.U. Phoenix</t>
  </si>
  <si>
    <t>0062464</t>
  </si>
  <si>
    <t>Haemocomplettan P 1000mg</t>
  </si>
  <si>
    <t>100498</t>
  </si>
  <si>
    <t>498</t>
  </si>
  <si>
    <t>102486</t>
  </si>
  <si>
    <t>2486</t>
  </si>
  <si>
    <t>KALIUM CHLORATUM LECIVA 7.5%</t>
  </si>
  <si>
    <t>INJ 5X10ML 7.5%</t>
  </si>
  <si>
    <t>905098</t>
  </si>
  <si>
    <t>23989</t>
  </si>
  <si>
    <t>DZ OCTENISEPT 1 l</t>
  </si>
  <si>
    <t>DPH 15 %</t>
  </si>
  <si>
    <t>930065</t>
  </si>
  <si>
    <t>DZ PRONTOSAN ROZTOK 350ml</t>
  </si>
  <si>
    <t>109210</t>
  </si>
  <si>
    <t>9210</t>
  </si>
  <si>
    <t>LEKOPTIN</t>
  </si>
  <si>
    <t>INJ 50X2ML/5MG</t>
  </si>
  <si>
    <t>104344</t>
  </si>
  <si>
    <t>4344</t>
  </si>
  <si>
    <t>HYPNOMIDATE</t>
  </si>
  <si>
    <t>INJ 5X10ML/20MG</t>
  </si>
  <si>
    <t>177200</t>
  </si>
  <si>
    <t>SUXAMETHONIUM JODID VUAB 100 MG</t>
  </si>
  <si>
    <t>841498</t>
  </si>
  <si>
    <t>Carbosorb tbl.20-blistr</t>
  </si>
  <si>
    <t>850095</t>
  </si>
  <si>
    <t>120406</t>
  </si>
  <si>
    <t>THIOPENTAL VUAB INJ. PLV. SOL. 0,5 G</t>
  </si>
  <si>
    <t>INJ PLV SOL 1X0.5GM</t>
  </si>
  <si>
    <t>900814</t>
  </si>
  <si>
    <t>KL SOL.FORMAL.K FIXACI TKANI,1000G</t>
  </si>
  <si>
    <t>900321</t>
  </si>
  <si>
    <t>KL PRIPRAVEK</t>
  </si>
  <si>
    <t>847559</t>
  </si>
  <si>
    <t>Calcium pantothenicum 100g</t>
  </si>
  <si>
    <t>987463</t>
  </si>
  <si>
    <t>KY Jelly lubrikační gel 50ml</t>
  </si>
  <si>
    <t>159358</t>
  </si>
  <si>
    <t>59358</t>
  </si>
  <si>
    <t>INF 10X1000ML(LDPE)</t>
  </si>
  <si>
    <t>840987</t>
  </si>
  <si>
    <t>IR  AQUA STERILE OPLACH.6x1000 ml</t>
  </si>
  <si>
    <t>IR OPLACH-FR</t>
  </si>
  <si>
    <t>192730</t>
  </si>
  <si>
    <t>92730</t>
  </si>
  <si>
    <t>INJ 50X5ML</t>
  </si>
  <si>
    <t>198880</t>
  </si>
  <si>
    <t>98880</t>
  </si>
  <si>
    <t>FYZIOLOGICKÝ ROZTOK VIAFLO</t>
  </si>
  <si>
    <t>128176</t>
  </si>
  <si>
    <t>28176</t>
  </si>
  <si>
    <t>TACHOSIL</t>
  </si>
  <si>
    <t>DRM SPO 9.5X4.8CM</t>
  </si>
  <si>
    <t>128178</t>
  </si>
  <si>
    <t>28178</t>
  </si>
  <si>
    <t>DRM SPO 3.0X2.5CM</t>
  </si>
  <si>
    <t>187000</t>
  </si>
  <si>
    <t>87000</t>
  </si>
  <si>
    <t>ARDEAOSMOSOL MA 20 (Mannitol)</t>
  </si>
  <si>
    <t>INF 1X200ML</t>
  </si>
  <si>
    <t>902074</t>
  </si>
  <si>
    <t>85278</t>
  </si>
  <si>
    <t>VOLULYTE 6%</t>
  </si>
  <si>
    <t>846826</t>
  </si>
  <si>
    <t>125002</t>
  </si>
  <si>
    <t>ESMERON INJ.SOL.10X5ML</t>
  </si>
  <si>
    <t>194763</t>
  </si>
  <si>
    <t>94763</t>
  </si>
  <si>
    <t>NALOXONE POLFA</t>
  </si>
  <si>
    <t>INJ 10X1ML/0.4MG</t>
  </si>
  <si>
    <t>847482</t>
  </si>
  <si>
    <t>Sofnolime - absorpční vápno</t>
  </si>
  <si>
    <t>13440</t>
  </si>
  <si>
    <t>RINGERŮV ROZTOK VIAFLO</t>
  </si>
  <si>
    <t>500989</t>
  </si>
  <si>
    <t>KL MS HYDROG.PEROX. 3% 1000g</t>
  </si>
  <si>
    <t>158233</t>
  </si>
  <si>
    <t>58233</t>
  </si>
  <si>
    <t>IR  SOL.THOMAS</t>
  </si>
  <si>
    <t>INF CNC SOL 1X50ML</t>
  </si>
  <si>
    <t>501208</t>
  </si>
  <si>
    <t>Coseal Premix 8 ml</t>
  </si>
  <si>
    <t>8 ml</t>
  </si>
  <si>
    <t>501332</t>
  </si>
  <si>
    <t>Coseal Surgical Seleant 4ml</t>
  </si>
  <si>
    <t>121088</t>
  </si>
  <si>
    <t>21088</t>
  </si>
  <si>
    <t>SUFENTANIL TORREX 50 MCG/ML</t>
  </si>
  <si>
    <t>INJ SOL 5X5ML/250RG</t>
  </si>
  <si>
    <t>160319</t>
  </si>
  <si>
    <t>SEVOFLURANE BAXTER 100 %</t>
  </si>
  <si>
    <t>INH LIQ VAP 1X250ML</t>
  </si>
  <si>
    <t>155680</t>
  </si>
  <si>
    <t>55680</t>
  </si>
  <si>
    <t>SPN 1X130MG</t>
  </si>
  <si>
    <t>Kardiochirurgická klinika, lůžkové oddělení 50</t>
  </si>
  <si>
    <t>Kardiochirurgická klinika, ambulance</t>
  </si>
  <si>
    <t>Kardiochirurgická klinika, JIP 50B</t>
  </si>
  <si>
    <t>Kardiochirurgická klinika, operační sál - lokální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</si>
  <si>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</si>
  <si>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</si>
  <si>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</si>
  <si>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</si>
  <si>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</si>
  <si>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5031 - Kardiochirurgická klinika, JIP 50B</t>
  </si>
  <si>
    <t>5062 - Kardiochirurgická klinika, operační sál - lokální</t>
  </si>
  <si>
    <t>5011 - Kardiochirurgická klinika, lůžkové oddělení 50</t>
  </si>
  <si>
    <t>5021 - Kardiochirurgická klinika, ambulance</t>
  </si>
  <si>
    <t>N01AH03 - Sufentanyl</t>
  </si>
  <si>
    <t>B01AC04 - Klopidogrel</t>
  </si>
  <si>
    <t>H03AA01 - Levothyroxin, sodná sůl</t>
  </si>
  <si>
    <t>A10BA02 - Metformin</t>
  </si>
  <si>
    <t>C09BA05 - Ramipril a diuretika</t>
  </si>
  <si>
    <t>A10BB12 - Glimepirid</t>
  </si>
  <si>
    <t>A10AD05 - Inzulin aspart</t>
  </si>
  <si>
    <t>G04CA02 - Tamsulosin</t>
  </si>
  <si>
    <t>R03DC03 - Montelukast</t>
  </si>
  <si>
    <t>A02BC03 - Lansoprazol</t>
  </si>
  <si>
    <t>J01CR02 - Amoxicilin a enzymový inhibitor</t>
  </si>
  <si>
    <t>J01FA09 - Klarithromycin</t>
  </si>
  <si>
    <t>J01MA02 - Ciprofloxacin</t>
  </si>
  <si>
    <t>N01AB08 - Sevofluran</t>
  </si>
  <si>
    <t>A16AA02 - Ademethionin</t>
  </si>
  <si>
    <t>C10AA07 - Rosuvastatin</t>
  </si>
  <si>
    <t>B01AA03 - Warfarin</t>
  </si>
  <si>
    <t>A04AA01 - Ondansetron</t>
  </si>
  <si>
    <t>B01AB06 - Nadroparin</t>
  </si>
  <si>
    <t>J01DC02 - Cefuroxim</t>
  </si>
  <si>
    <t>A03FA - Prokinetika</t>
  </si>
  <si>
    <t>J01FF01 - Klindamycin</t>
  </si>
  <si>
    <t>B01AX05 - Fondaparinux</t>
  </si>
  <si>
    <t>M01AX17 - Nimesulid</t>
  </si>
  <si>
    <t>C01BD01 - Amiodaron</t>
  </si>
  <si>
    <t>A10AB05 - Inzulin aspart</t>
  </si>
  <si>
    <t>C02CA04 - Doxazosin</t>
  </si>
  <si>
    <t>V06XX - Potraviny pro zvláštní lékařské účely (PZLÚ)</t>
  </si>
  <si>
    <t>C03EA01 - Hydrochlorothiazid a kalium šetřící diuretika</t>
  </si>
  <si>
    <t>C10BX03 - Atorvastatin a amlodipin</t>
  </si>
  <si>
    <t>C07AB05 - Betaxolol</t>
  </si>
  <si>
    <t>H02AB04 - Methylprednisolon</t>
  </si>
  <si>
    <t>C07AB07 - Bisoprolol</t>
  </si>
  <si>
    <t>J01CR01 - Ampicilin a enzymový inhibitor</t>
  </si>
  <si>
    <t>C07AG02 - Karvedilol</t>
  </si>
  <si>
    <t>J01DB04 - Cefazolin</t>
  </si>
  <si>
    <t>C08CA01 - Amlodipin</t>
  </si>
  <si>
    <t>J01DH51 - Imipenem a enzymový inhibitor</t>
  </si>
  <si>
    <t>C08CA08 - Nitrendipin</t>
  </si>
  <si>
    <t>J01FA10 - Azithromycin</t>
  </si>
  <si>
    <t>C09AA02 - Enalapril</t>
  </si>
  <si>
    <t>J01MA01 - Ofloxacin</t>
  </si>
  <si>
    <t>C09AA05 - Ramipril</t>
  </si>
  <si>
    <t>J02AC01 - Flukonazol</t>
  </si>
  <si>
    <t>N01AX10 - Propofol</t>
  </si>
  <si>
    <t>M03AC04 - Atrakurium</t>
  </si>
  <si>
    <t>N03AX12 - Gabapentin</t>
  </si>
  <si>
    <t>A06AD11 - Laktulóza</t>
  </si>
  <si>
    <t>N05CD08 - Midazolam</t>
  </si>
  <si>
    <t>N06AB06 - Sertralin</t>
  </si>
  <si>
    <t>N05BA12 - Alprazolam</t>
  </si>
  <si>
    <t>C09CA01 - Losartan</t>
  </si>
  <si>
    <t>N06AB04 - Citalopram</t>
  </si>
  <si>
    <t>C09CA07 - Telmisartan</t>
  </si>
  <si>
    <t>R03AC02 - Salbutamol</t>
  </si>
  <si>
    <t>C09DA01 - Losartan a diuretika</t>
  </si>
  <si>
    <t>R06AE07 - Cetirizin</t>
  </si>
  <si>
    <t>C10AA01 - Simvastatin</t>
  </si>
  <si>
    <t>A02BC02 - Pantoprazol</t>
  </si>
  <si>
    <t>C10AA05 - Atorvastatin</t>
  </si>
  <si>
    <t>A02BC02</t>
  </si>
  <si>
    <t>POR TBL ENT 100X40MG I</t>
  </si>
  <si>
    <t>POR TBL ENT 28X20MG I</t>
  </si>
  <si>
    <t>POR TBL ENT 28X40MG I</t>
  </si>
  <si>
    <t>A02BC03</t>
  </si>
  <si>
    <t>LANZUL 30 MG</t>
  </si>
  <si>
    <t>POR CPS DUR 28X30MG</t>
  </si>
  <si>
    <t>POR CPS DUR 56X30MG</t>
  </si>
  <si>
    <t>A03FA</t>
  </si>
  <si>
    <t>A04AA01</t>
  </si>
  <si>
    <t>POR TBL FLM 10X8MG</t>
  </si>
  <si>
    <t>A06AD11</t>
  </si>
  <si>
    <t>A10AB05</t>
  </si>
  <si>
    <t>A10AD05</t>
  </si>
  <si>
    <t>A10BA02</t>
  </si>
  <si>
    <t>POR TBL FLM 60X500MG</t>
  </si>
  <si>
    <t>POR TBL FLM 60X850MG</t>
  </si>
  <si>
    <t>A10BB12</t>
  </si>
  <si>
    <t>B01AA03</t>
  </si>
  <si>
    <t>WARFARIN ORION 5 MG</t>
  </si>
  <si>
    <t>B01AB06</t>
  </si>
  <si>
    <t>B01AC04</t>
  </si>
  <si>
    <t>B01AX05</t>
  </si>
  <si>
    <t>ARIXTRA 2,5 MG/0,5 ML</t>
  </si>
  <si>
    <t>C01BD01</t>
  </si>
  <si>
    <t>POR TBL NOB 30X200MG</t>
  </si>
  <si>
    <t>POR TBL NOB 60X200MG</t>
  </si>
  <si>
    <t>C02CA04</t>
  </si>
  <si>
    <t>C03EA01</t>
  </si>
  <si>
    <t>C07AB05</t>
  </si>
  <si>
    <t>C07AB07</t>
  </si>
  <si>
    <t>C07AG02</t>
  </si>
  <si>
    <t>C08CA01</t>
  </si>
  <si>
    <t>C08CA08</t>
  </si>
  <si>
    <t>C09AA02</t>
  </si>
  <si>
    <t>INJ SOL 5X1ML/1.25MG</t>
  </si>
  <si>
    <t>C09AA05</t>
  </si>
  <si>
    <t>TRITACE 10 MG</t>
  </si>
  <si>
    <t>TRITACE 5 MG</t>
  </si>
  <si>
    <t>C09BA05</t>
  </si>
  <si>
    <t>C09CA01</t>
  </si>
  <si>
    <t>C09CA07</t>
  </si>
  <si>
    <t>C09DA01</t>
  </si>
  <si>
    <t>C10AA01</t>
  </si>
  <si>
    <t>C10AA05</t>
  </si>
  <si>
    <t>POR TBL FLM 100X20MG</t>
  </si>
  <si>
    <t>POR TBL FLM 30X40MG</t>
  </si>
  <si>
    <t>POR TBL FLM 100X40MG</t>
  </si>
  <si>
    <t>C10AA07</t>
  </si>
  <si>
    <t>C10BX03</t>
  </si>
  <si>
    <t>G04CA02</t>
  </si>
  <si>
    <t>H02AB04</t>
  </si>
  <si>
    <t>SOLU-MEDROL 40 MG/ML</t>
  </si>
  <si>
    <t>INJ PSO LQF 40MG+1ML</t>
  </si>
  <si>
    <t>H03AA01</t>
  </si>
  <si>
    <t>POR TBL NOB 100X100RG I</t>
  </si>
  <si>
    <t>J01CR01</t>
  </si>
  <si>
    <t>J01CR02</t>
  </si>
  <si>
    <t>AMOKSIKLAV 1 G</t>
  </si>
  <si>
    <t>POR TBL FLM 14X1GM</t>
  </si>
  <si>
    <t>AMOKSIKLAV 1,2 G</t>
  </si>
  <si>
    <t>INJ PLV SOL 5X1.2GM</t>
  </si>
  <si>
    <t>J01DB04</t>
  </si>
  <si>
    <t>INJ PLV SOL 10X1GM</t>
  </si>
  <si>
    <t>J01DC02</t>
  </si>
  <si>
    <t>POR TBL FLM 10X500MG</t>
  </si>
  <si>
    <t>ZINACEF 1,5 G</t>
  </si>
  <si>
    <t>J01DH51</t>
  </si>
  <si>
    <t>J01FA09</t>
  </si>
  <si>
    <t>POR TBL FLM 14X500MG</t>
  </si>
  <si>
    <t>J01FF01</t>
  </si>
  <si>
    <t>INJ SOL 1X2ML/300MG</t>
  </si>
  <si>
    <t>INJ SOL 1X4ML/600MG</t>
  </si>
  <si>
    <t>J01MA01</t>
  </si>
  <si>
    <t>INF SOL 1X100ML/200MG</t>
  </si>
  <si>
    <t>J01MA02</t>
  </si>
  <si>
    <t>CIPHIN PRO INFUSIONE 200 MG/100 ML</t>
  </si>
  <si>
    <t>J02AC01</t>
  </si>
  <si>
    <t>MYCOMAX INF</t>
  </si>
  <si>
    <t>INF SOL 100ML/200MG</t>
  </si>
  <si>
    <t>POR CPS DUR 28X100MG</t>
  </si>
  <si>
    <t>M01AX17</t>
  </si>
  <si>
    <t>POR TBL NOB 30X100MG</t>
  </si>
  <si>
    <t>N01AX10</t>
  </si>
  <si>
    <t>N03AX12</t>
  </si>
  <si>
    <t>N05BA12</t>
  </si>
  <si>
    <t>XANAX 0,25 MG</t>
  </si>
  <si>
    <t>POR TBL NOB 30X0.25MG</t>
  </si>
  <si>
    <t>N05CD08</t>
  </si>
  <si>
    <t>POR TBL FLM 10X15MG</t>
  </si>
  <si>
    <t>N06AB04</t>
  </si>
  <si>
    <t>POR TBL FLM 30X10 MG</t>
  </si>
  <si>
    <t>N06AB06</t>
  </si>
  <si>
    <t>ZOLOFT 50 MG</t>
  </si>
  <si>
    <t>POR TBL FLM 28X50MG</t>
  </si>
  <si>
    <t>R03AC02</t>
  </si>
  <si>
    <t>INH SUS PSS 200X100RG</t>
  </si>
  <si>
    <t>R06AE07</t>
  </si>
  <si>
    <t>V06XX</t>
  </si>
  <si>
    <t>DIASIP S PŘÍCHUTÍ CAPPUCCINO</t>
  </si>
  <si>
    <t>A16AA02</t>
  </si>
  <si>
    <t>TRANSMETIL 500 MG INJEKCE</t>
  </si>
  <si>
    <t>INJ PSO LQF 5X500MG</t>
  </si>
  <si>
    <t>SOLU-MEDROL 62,5 MG/ML</t>
  </si>
  <si>
    <t>INJ PSO LQF 250MG+4ML</t>
  </si>
  <si>
    <t>INJ PSO LQF 125MG+2ML</t>
  </si>
  <si>
    <t>INJ PSO LQF 500MG+8ML</t>
  </si>
  <si>
    <t>INJ PSO LQF 1GM+16ML</t>
  </si>
  <si>
    <t>POR TBL NOB 100X75MCG I</t>
  </si>
  <si>
    <t>INF PLV SOL 1X500MG</t>
  </si>
  <si>
    <t>J01FA10</t>
  </si>
  <si>
    <t>M03AC04</t>
  </si>
  <si>
    <t>INJ SOL 5X5ML/50MG</t>
  </si>
  <si>
    <t>N01AH03</t>
  </si>
  <si>
    <t>SUFENTA FORTE</t>
  </si>
  <si>
    <t>INJ SOL 5X1ML/50RG</t>
  </si>
  <si>
    <t>POR CPS DUR 50X300MG</t>
  </si>
  <si>
    <t>R03DC03</t>
  </si>
  <si>
    <t>NUTRIDRINK MULTI FIBRE S PŘÍCHUTÍ JAHODOVOU</t>
  </si>
  <si>
    <t>NUTRIDRINK YOGHURT S PŘÍCHUTÍ VANILKA A CITRÓN</t>
  </si>
  <si>
    <t>NUTRISON ADVANCED DIASON LOW ENERGY</t>
  </si>
  <si>
    <t>N01AB08</t>
  </si>
  <si>
    <t>Přehled plnění pozitivního listu - spotřeba léčivých přípravků - orientační přehled</t>
  </si>
  <si>
    <t>HVLP</t>
  </si>
  <si>
    <t>PZT</t>
  </si>
  <si>
    <t>89301501</t>
  </si>
  <si>
    <t>Standardní lůžková péče Celkem</t>
  </si>
  <si>
    <t>89301502</t>
  </si>
  <si>
    <t>Všeobecná ambulance Celkem</t>
  </si>
  <si>
    <t>Gwozdziewicz Marek</t>
  </si>
  <si>
    <t>Hanák Václav</t>
  </si>
  <si>
    <t>Kaláb Martin</t>
  </si>
  <si>
    <t>Klváček Aleš</t>
  </si>
  <si>
    <t>Lonský Vladimír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</si>
  <si>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</si>
  <si>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</si>
  <si>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</si>
  <si>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</si>
  <si>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</si>
  <si>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</si>
  <si>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Hájek Roman</t>
  </si>
  <si>
    <t>Amiodaron</t>
  </si>
  <si>
    <t>Amlodipin</t>
  </si>
  <si>
    <t>125058</t>
  </si>
  <si>
    <t>Atorvastatin</t>
  </si>
  <si>
    <t>Bisoprolol</t>
  </si>
  <si>
    <t>Ciprofloxacin</t>
  </si>
  <si>
    <t>Citalopram</t>
  </si>
  <si>
    <t>17424</t>
  </si>
  <si>
    <t>POR TBL FLM 20X10 MG</t>
  </si>
  <si>
    <t>Erdostein</t>
  </si>
  <si>
    <t>95560</t>
  </si>
  <si>
    <t>POR CPS DUR 30X300MG</t>
  </si>
  <si>
    <t>Glimepirid</t>
  </si>
  <si>
    <t>163093</t>
  </si>
  <si>
    <t>AMARYL 4 MG</t>
  </si>
  <si>
    <t>Indapamid</t>
  </si>
  <si>
    <t>158287</t>
  </si>
  <si>
    <t>INDAP 2,5 MG</t>
  </si>
  <si>
    <t>POR TBL NOB 30X2.5MG</t>
  </si>
  <si>
    <t>Klopidogrel</t>
  </si>
  <si>
    <t>Kyselina acetylsalicylová</t>
  </si>
  <si>
    <t>71960</t>
  </si>
  <si>
    <t>ANOPYRIN 100 MG</t>
  </si>
  <si>
    <t>POR TBL NOB 5X10X100MG</t>
  </si>
  <si>
    <t>Metformin</t>
  </si>
  <si>
    <t>18629</t>
  </si>
  <si>
    <t>POR TBL FLM 30X1000MG</t>
  </si>
  <si>
    <t>Metoprolol</t>
  </si>
  <si>
    <t>32225</t>
  </si>
  <si>
    <t>POR TBL PRO 28X25MG</t>
  </si>
  <si>
    <t>45499</t>
  </si>
  <si>
    <t>BETALOC ZOK 100 MG</t>
  </si>
  <si>
    <t>POR TBL PRO 30X100MG</t>
  </si>
  <si>
    <t>49937</t>
  </si>
  <si>
    <t>POR TBL PRO 28X50MG</t>
  </si>
  <si>
    <t>Nadroparin</t>
  </si>
  <si>
    <t>Perindopril</t>
  </si>
  <si>
    <t>101205</t>
  </si>
  <si>
    <t>101225</t>
  </si>
  <si>
    <t>PRESTARIUM NEO FORTE</t>
  </si>
  <si>
    <t>Perindopril a amlodipin</t>
  </si>
  <si>
    <t>124129</t>
  </si>
  <si>
    <t>PRESTANCE 10 MG/10 MG</t>
  </si>
  <si>
    <t>Piracetam</t>
  </si>
  <si>
    <t>11242</t>
  </si>
  <si>
    <t>GERATAM 1200 MG</t>
  </si>
  <si>
    <t>POR TBL FLM 60X1200MG</t>
  </si>
  <si>
    <t>Ramipril</t>
  </si>
  <si>
    <t>132525</t>
  </si>
  <si>
    <t>Různé jiné kombinace železa</t>
  </si>
  <si>
    <t>97402</t>
  </si>
  <si>
    <t>POR TBL FLM 50X100MG</t>
  </si>
  <si>
    <t>Warfarin</t>
  </si>
  <si>
    <t>122632</t>
  </si>
  <si>
    <t>SORTIS 80 MG</t>
  </si>
  <si>
    <t>POR TBL FLM 30X80MG</t>
  </si>
  <si>
    <t>Furosemid</t>
  </si>
  <si>
    <t>13459</t>
  </si>
  <si>
    <t>FUROSEMID - SLOVAKOFARMA FORTE</t>
  </si>
  <si>
    <t>POR TBL NOB 20X250MG</t>
  </si>
  <si>
    <t>98218</t>
  </si>
  <si>
    <t>FURON 40 MG</t>
  </si>
  <si>
    <t>POR TBL NOB 20X40MG</t>
  </si>
  <si>
    <t>POR TBL NOB 50X40MG</t>
  </si>
  <si>
    <t>Hydrochlorothiazid a kalium šetřící diuretika</t>
  </si>
  <si>
    <t>47477</t>
  </si>
  <si>
    <t>Karvedilol</t>
  </si>
  <si>
    <t>151142</t>
  </si>
  <si>
    <t>Levothyroxin, sodná sůl</t>
  </si>
  <si>
    <t>47141</t>
  </si>
  <si>
    <t>LETROX 50</t>
  </si>
  <si>
    <t>POR TBL NOB 100X50RG I</t>
  </si>
  <si>
    <t>EUTHYROX 50 MIKROGRAMŮ</t>
  </si>
  <si>
    <t>POR TBL NOB 100X50RG</t>
  </si>
  <si>
    <t>13778</t>
  </si>
  <si>
    <t>49934</t>
  </si>
  <si>
    <t>POR TBL PRO 30X25MG</t>
  </si>
  <si>
    <t>Nitrendipin</t>
  </si>
  <si>
    <t>Organo-heparinoid</t>
  </si>
  <si>
    <t>HEPAROID LÉČIVA</t>
  </si>
  <si>
    <t>DRM CRM 1X30GM</t>
  </si>
  <si>
    <t>Pantoprazol</t>
  </si>
  <si>
    <t>180640</t>
  </si>
  <si>
    <t>POR TBL ENT 30X40MG II</t>
  </si>
  <si>
    <t>Pregabalin</t>
  </si>
  <si>
    <t>28222</t>
  </si>
  <si>
    <t>LYRICA 150 MG</t>
  </si>
  <si>
    <t>POR CPS DUR 14X150MG</t>
  </si>
  <si>
    <t>56977</t>
  </si>
  <si>
    <t>Rosuvastatin</t>
  </si>
  <si>
    <t>148076</t>
  </si>
  <si>
    <t>119653</t>
  </si>
  <si>
    <t>POR TBL FLM 60X100MG</t>
  </si>
  <si>
    <t>Spironolakton</t>
  </si>
  <si>
    <t>POR TBL NOB 100X25MG</t>
  </si>
  <si>
    <t>3550</t>
  </si>
  <si>
    <t>POR TBL NOB 20X25MG</t>
  </si>
  <si>
    <t>Sulfamethoxazol a trimethoprim</t>
  </si>
  <si>
    <t>3377</t>
  </si>
  <si>
    <t>POR TBL NOB 20X480MG</t>
  </si>
  <si>
    <t>Sultamicilin</t>
  </si>
  <si>
    <t>POR TBL FLM 12X375MG</t>
  </si>
  <si>
    <t>Urapidil</t>
  </si>
  <si>
    <t>164412</t>
  </si>
  <si>
    <t>192339</t>
  </si>
  <si>
    <t>POR TBL NOB 50X2MG</t>
  </si>
  <si>
    <t>94113</t>
  </si>
  <si>
    <t>WARFARIN ORION 3 MG</t>
  </si>
  <si>
    <t>POR TBL NOB 100X3MG</t>
  </si>
  <si>
    <t>125045</t>
  </si>
  <si>
    <t>125059</t>
  </si>
  <si>
    <t>Amoxicilin a enzymový inhibitor</t>
  </si>
  <si>
    <t>95724</t>
  </si>
  <si>
    <t>Betaxolol</t>
  </si>
  <si>
    <t>Bromazepam</t>
  </si>
  <si>
    <t>LEXAURIN 3</t>
  </si>
  <si>
    <t>Dabigatran-etexilát</t>
  </si>
  <si>
    <t>29327</t>
  </si>
  <si>
    <t>PRADAXA 110 MG</t>
  </si>
  <si>
    <t>POR CPS DUR 30X1X110MG</t>
  </si>
  <si>
    <t>47476</t>
  </si>
  <si>
    <t>LORADUR</t>
  </si>
  <si>
    <t>Ipratropium-bromid</t>
  </si>
  <si>
    <t>INH SOL PSS 200X20 MCG</t>
  </si>
  <si>
    <t>Irbesartan</t>
  </si>
  <si>
    <t>194143</t>
  </si>
  <si>
    <t>IFIRMASTA 150 MG</t>
  </si>
  <si>
    <t>POR TBL FLM 30X150MG</t>
  </si>
  <si>
    <t>Kandesartan</t>
  </si>
  <si>
    <t>175280</t>
  </si>
  <si>
    <t>CANOCORD 16 MG</t>
  </si>
  <si>
    <t>POR TBL NOB 28X16MG</t>
  </si>
  <si>
    <t>175282</t>
  </si>
  <si>
    <t>POR TBL NOB 56X16MG</t>
  </si>
  <si>
    <t>141036</t>
  </si>
  <si>
    <t>TROMBEX 75 MG POTAHOVANÉ TABLETY</t>
  </si>
  <si>
    <t>POR TBL FLM 90X75MG</t>
  </si>
  <si>
    <t>158391</t>
  </si>
  <si>
    <t>CLOPIDOGREL ACCORD 75 MG POTAHOVANÉ TABLETY</t>
  </si>
  <si>
    <t>158395</t>
  </si>
  <si>
    <t>POR TBL FLM 100X75MG</t>
  </si>
  <si>
    <t>158392</t>
  </si>
  <si>
    <t>POR TBL FLM 50X75MG</t>
  </si>
  <si>
    <t>155781</t>
  </si>
  <si>
    <t>200214</t>
  </si>
  <si>
    <t>POR TBL NOB 56X100MG</t>
  </si>
  <si>
    <t>46221</t>
  </si>
  <si>
    <t>ASPIRIN 100</t>
  </si>
  <si>
    <t>Losartan</t>
  </si>
  <si>
    <t>13892</t>
  </si>
  <si>
    <t>49941</t>
  </si>
  <si>
    <t>POR TBL PRO 100X100MG</t>
  </si>
  <si>
    <t>POR TBL PRO 30X50MG</t>
  </si>
  <si>
    <t>Omeprazol</t>
  </si>
  <si>
    <t>17104</t>
  </si>
  <si>
    <t>LOSEPRAZOL 20 MG</t>
  </si>
  <si>
    <t>POR CPS ETD 28X20MG</t>
  </si>
  <si>
    <t>49120</t>
  </si>
  <si>
    <t>POR TBL ENT 14X40MG</t>
  </si>
  <si>
    <t>120791</t>
  </si>
  <si>
    <t>APO-PERINDO 4 MG</t>
  </si>
  <si>
    <t>56982</t>
  </si>
  <si>
    <t>POR TBL NOB 50X5MG</t>
  </si>
  <si>
    <t>Sertralin</t>
  </si>
  <si>
    <t>Telmisartan a diuretika</t>
  </si>
  <si>
    <t>26575</t>
  </si>
  <si>
    <t>MICARDISPLUS 80/12,5 MG</t>
  </si>
  <si>
    <t>POR TBL NOB 98</t>
  </si>
  <si>
    <t>26576</t>
  </si>
  <si>
    <t>POR TBL NOB 56</t>
  </si>
  <si>
    <t>Alopurinol</t>
  </si>
  <si>
    <t>2592</t>
  </si>
  <si>
    <t>MILURIT 100</t>
  </si>
  <si>
    <t>POR TBL NOB 50X100MG</t>
  </si>
  <si>
    <t>98932</t>
  </si>
  <si>
    <t>SEDACORON</t>
  </si>
  <si>
    <t>98933</t>
  </si>
  <si>
    <t>42849</t>
  </si>
  <si>
    <t>HIPRES 10</t>
  </si>
  <si>
    <t>163112</t>
  </si>
  <si>
    <t>ZOREM 5 MG</t>
  </si>
  <si>
    <t>49007</t>
  </si>
  <si>
    <t>ATORIS 20</t>
  </si>
  <si>
    <t>49008</t>
  </si>
  <si>
    <t>POR TBL FLM 60X20MG</t>
  </si>
  <si>
    <t>3801</t>
  </si>
  <si>
    <t>CONCOR COR 2,5 MG</t>
  </si>
  <si>
    <t>POR TBL FLM 28X2.5MG</t>
  </si>
  <si>
    <t>94164</t>
  </si>
  <si>
    <t>CONCOR 5</t>
  </si>
  <si>
    <t>Digoxin</t>
  </si>
  <si>
    <t>DIGOXIN 0,125 LÉČIVA</t>
  </si>
  <si>
    <t>POR TBL NOB 30X0.125MG</t>
  </si>
  <si>
    <t>Doxazosin</t>
  </si>
  <si>
    <t>103395</t>
  </si>
  <si>
    <t>CARDURA XL 4 MG</t>
  </si>
  <si>
    <t>POR TBL RET 30X4MG PA</t>
  </si>
  <si>
    <t>POR CPS DUR 20X300MG</t>
  </si>
  <si>
    <t>Finasterid</t>
  </si>
  <si>
    <t>109984</t>
  </si>
  <si>
    <t>APO-FINAS</t>
  </si>
  <si>
    <t>56807</t>
  </si>
  <si>
    <t>FURORESE 125</t>
  </si>
  <si>
    <t>POR TBL NOB 30X125MG</t>
  </si>
  <si>
    <t>44647</t>
  </si>
  <si>
    <t>GLIMEPIRID-RATIOPHARM 2 MG</t>
  </si>
  <si>
    <t>47475</t>
  </si>
  <si>
    <t>Chlorid draselný</t>
  </si>
  <si>
    <t>Isosorbid-mononitrát</t>
  </si>
  <si>
    <t>59467</t>
  </si>
  <si>
    <t>175281</t>
  </si>
  <si>
    <t>POR TBL NOB 30X16MG</t>
  </si>
  <si>
    <t>Kandesartan a diuretika</t>
  </si>
  <si>
    <t>158995</t>
  </si>
  <si>
    <t>CANCOMBINO 16 MG/12,5 MG</t>
  </si>
  <si>
    <t>POR TBL NOB 30 I</t>
  </si>
  <si>
    <t>42773</t>
  </si>
  <si>
    <t>CORYOL 6,25 MG</t>
  </si>
  <si>
    <t>POR TBL NOB 30X6.25MG</t>
  </si>
  <si>
    <t>141034</t>
  </si>
  <si>
    <t>132657</t>
  </si>
  <si>
    <t>132727</t>
  </si>
  <si>
    <t>143525</t>
  </si>
  <si>
    <t>CLOPIDOGREL ACTAVIS 75 MG</t>
  </si>
  <si>
    <t>POR TBL FLM 28X75MG I</t>
  </si>
  <si>
    <t>149370</t>
  </si>
  <si>
    <t>CLOPIDOGREL ACINO 75 MG</t>
  </si>
  <si>
    <t>143536</t>
  </si>
  <si>
    <t>POR TBL FLM 30X75MG II</t>
  </si>
  <si>
    <t>149552</t>
  </si>
  <si>
    <t>EUTHYROX 100 MIKROGRAMŮ</t>
  </si>
  <si>
    <t>POR TBL NOB 100X100RG</t>
  </si>
  <si>
    <t>23797</t>
  </si>
  <si>
    <t>GLUCOPHAGE 1000 MG</t>
  </si>
  <si>
    <t>169527</t>
  </si>
  <si>
    <t>METFORMIN MYLAN 850 MG</t>
  </si>
  <si>
    <t>POR TBL FLM 40X850MG</t>
  </si>
  <si>
    <t>46981</t>
  </si>
  <si>
    <t>BETALOC SR 200 MG</t>
  </si>
  <si>
    <t>Molsidomin</t>
  </si>
  <si>
    <t>76155</t>
  </si>
  <si>
    <t>CORVATON FORTE</t>
  </si>
  <si>
    <t>59805</t>
  </si>
  <si>
    <t>INJ SOL 2X0.6ML</t>
  </si>
  <si>
    <t>13316</t>
  </si>
  <si>
    <t>LUSOPRESS</t>
  </si>
  <si>
    <t>POR TBL NOB 28X20MG</t>
  </si>
  <si>
    <t>132531</t>
  </si>
  <si>
    <t>HELICID 20</t>
  </si>
  <si>
    <t>49114</t>
  </si>
  <si>
    <t>POR TBL ENT 56X20MG</t>
  </si>
  <si>
    <t>180663</t>
  </si>
  <si>
    <t>POR TBL ENT 50X40MG HOSP</t>
  </si>
  <si>
    <t>180676</t>
  </si>
  <si>
    <t>POR TBL ENT 30X40MG I</t>
  </si>
  <si>
    <t>85156</t>
  </si>
  <si>
    <t>PRENESSA 4 MG</t>
  </si>
  <si>
    <t>124087</t>
  </si>
  <si>
    <t>PRESTANCE 5 MG/5 MG</t>
  </si>
  <si>
    <t>Perindopril a diuretika</t>
  </si>
  <si>
    <t>28217</t>
  </si>
  <si>
    <t>LYRICA 75 MG</t>
  </si>
  <si>
    <t>POR CPS DUR 56X75MG</t>
  </si>
  <si>
    <t>56973</t>
  </si>
  <si>
    <t>POR TBL NOB 30X1.25MG</t>
  </si>
  <si>
    <t>51657</t>
  </si>
  <si>
    <t>RAMIPRIL ACTAVIS 5 MG</t>
  </si>
  <si>
    <t>148072</t>
  </si>
  <si>
    <t>ROSUCARD 20 MG POTAHOVANÉ TABLETY</t>
  </si>
  <si>
    <t>Tamsulosin</t>
  </si>
  <si>
    <t>22727</t>
  </si>
  <si>
    <t>TAMSULOSIN HCL-TEVA 0,4 MG</t>
  </si>
  <si>
    <t>POR CPS RDR 28X0.4MG</t>
  </si>
  <si>
    <t>Valsartan a diuretika</t>
  </si>
  <si>
    <t>134271</t>
  </si>
  <si>
    <t>VALSACOMBI 80 MG/12,5 MG</t>
  </si>
  <si>
    <t>Alprazolam</t>
  </si>
  <si>
    <t>Cefuroxim</t>
  </si>
  <si>
    <t>Escitalopram</t>
  </si>
  <si>
    <t>170314</t>
  </si>
  <si>
    <t>ESCIRDEC NEO 10 MG</t>
  </si>
  <si>
    <t>49122</t>
  </si>
  <si>
    <t>101227</t>
  </si>
  <si>
    <t>126013</t>
  </si>
  <si>
    <t>PRENEWEL 2 MG/0,625 MG</t>
  </si>
  <si>
    <t>Prokinetika</t>
  </si>
  <si>
    <t>166759</t>
  </si>
  <si>
    <t>POR TBL FLM 40X50MG</t>
  </si>
  <si>
    <t>Sodná sůl metamizolu</t>
  </si>
  <si>
    <t>NOVALGIN TABLETY</t>
  </si>
  <si>
    <t>POR TBL FLM 20X500MG</t>
  </si>
  <si>
    <t>Hydrochlorothiazid</t>
  </si>
  <si>
    <t>HYDROCHLOROTHIAZID LÉČIVA</t>
  </si>
  <si>
    <t>27345</t>
  </si>
  <si>
    <t>PLAVIX 75 MG</t>
  </si>
  <si>
    <t>POR TBL FLM 28X75MG</t>
  </si>
  <si>
    <t>21562</t>
  </si>
  <si>
    <t>POR TBL ENT 20X100MG</t>
  </si>
  <si>
    <t>Acetylcystein</t>
  </si>
  <si>
    <t>57395</t>
  </si>
  <si>
    <t>POR TBL EFF 10X600MG</t>
  </si>
  <si>
    <t>POR TBL NOB 30X300MG</t>
  </si>
  <si>
    <t>19594</t>
  </si>
  <si>
    <t>TORVACARD 40</t>
  </si>
  <si>
    <t>45215</t>
  </si>
  <si>
    <t>POR CPS DUR 10X300MG</t>
  </si>
  <si>
    <t>Gliklazid</t>
  </si>
  <si>
    <t>112664</t>
  </si>
  <si>
    <t>GLYCLADA 30 MG</t>
  </si>
  <si>
    <t>POR TBL RET 30X30MG</t>
  </si>
  <si>
    <t>Gliquidon</t>
  </si>
  <si>
    <t>POR TBL NOB 30X30MG</t>
  </si>
  <si>
    <t>17188</t>
  </si>
  <si>
    <t>KALIUM CHLORATUM BIOMEDICA</t>
  </si>
  <si>
    <t>POR TBL FLM 50X500MG</t>
  </si>
  <si>
    <t>158390</t>
  </si>
  <si>
    <t>POR TBL NOB 2X10X100MG</t>
  </si>
  <si>
    <t>Kyselina listová</t>
  </si>
  <si>
    <t>76064</t>
  </si>
  <si>
    <t>ACIDUM FOLICUM LÉČIVA</t>
  </si>
  <si>
    <t>POR TBL OBD 30X10MG</t>
  </si>
  <si>
    <t>Lansoprazol</t>
  </si>
  <si>
    <t>106344</t>
  </si>
  <si>
    <t>LANZUL 15 MG</t>
  </si>
  <si>
    <t>POR CPS ETD 28X15MG</t>
  </si>
  <si>
    <t>Magnesium-laktát</t>
  </si>
  <si>
    <t>184525</t>
  </si>
  <si>
    <t>MAGNESII LACTICI 0,5 TBL. MEDICAMENTA</t>
  </si>
  <si>
    <t>POR TBL NOB 20X0.5GM</t>
  </si>
  <si>
    <t>12354</t>
  </si>
  <si>
    <t>POR TBL FLM 120X500MG</t>
  </si>
  <si>
    <t>18630</t>
  </si>
  <si>
    <t>Nebivolol</t>
  </si>
  <si>
    <t>111898</t>
  </si>
  <si>
    <t>NITRESAN 10 MG</t>
  </si>
  <si>
    <t>132526</t>
  </si>
  <si>
    <t>HELICID 10</t>
  </si>
  <si>
    <t>POR CPS ETD 28X10MG</t>
  </si>
  <si>
    <t>49112</t>
  </si>
  <si>
    <t>POR TBL ENT 14X20MG I</t>
  </si>
  <si>
    <t>122685</t>
  </si>
  <si>
    <t>PRESTARIUM NEO COMBI 5 MG/1,25 MG</t>
  </si>
  <si>
    <t>Propafenon</t>
  </si>
  <si>
    <t>53535</t>
  </si>
  <si>
    <t>PROPAFENON AL 150</t>
  </si>
  <si>
    <t>POR TBL FLM 50X150MG</t>
  </si>
  <si>
    <t>Rilmenidin</t>
  </si>
  <si>
    <t>POR TBL NOB 30X1MG</t>
  </si>
  <si>
    <t>148068</t>
  </si>
  <si>
    <t>ROSUCARD 10 MG POTAHOVANÉ TABLETY</t>
  </si>
  <si>
    <t>Telmisartan</t>
  </si>
  <si>
    <t>167673</t>
  </si>
  <si>
    <t>TOLURA 80 MG</t>
  </si>
  <si>
    <t>POR TBL NOB 28X80MG</t>
  </si>
  <si>
    <t>Theofylin</t>
  </si>
  <si>
    <t>44304</t>
  </si>
  <si>
    <t>POR CPS PRO 20X200MG</t>
  </si>
  <si>
    <t>Trandolapril</t>
  </si>
  <si>
    <t>GOPTEN 2 MG</t>
  </si>
  <si>
    <t>POR CPS DUR 28X2MG</t>
  </si>
  <si>
    <t>Verapamil</t>
  </si>
  <si>
    <t>71950</t>
  </si>
  <si>
    <t>ISOPTIN SR 240 MG</t>
  </si>
  <si>
    <t>POR TBL PRO 30X240MG</t>
  </si>
  <si>
    <t>192341</t>
  </si>
  <si>
    <t>WARFARIN PMCS 5 MG</t>
  </si>
  <si>
    <t>Jiná</t>
  </si>
  <si>
    <t>Jiný</t>
  </si>
  <si>
    <t>143521</t>
  </si>
  <si>
    <t>POR TBL FLM 7X75MG I</t>
  </si>
  <si>
    <t>180818</t>
  </si>
  <si>
    <t>CLOPIDOSTAD 75 MG</t>
  </si>
  <si>
    <t>POR TBL FLM 14X75MG</t>
  </si>
  <si>
    <t>POR TBL PRO 100X25MG</t>
  </si>
  <si>
    <t>Simvastatin</t>
  </si>
  <si>
    <t>Telmisartan a amlodipin</t>
  </si>
  <si>
    <t>167844</t>
  </si>
  <si>
    <t>TWYNSTA 40 MG/10 MG</t>
  </si>
  <si>
    <t>POR TBL NOB 14</t>
  </si>
  <si>
    <t>149480</t>
  </si>
  <si>
    <t>ZYLLT 75 MG</t>
  </si>
  <si>
    <t>Kolchicin</t>
  </si>
  <si>
    <t>62380</t>
  </si>
  <si>
    <t>POR TBL OBD 50X500RG</t>
  </si>
  <si>
    <t>21563</t>
  </si>
  <si>
    <t>POR TBL ENT 50X100MG</t>
  </si>
  <si>
    <t>47837</t>
  </si>
  <si>
    <t>POR TBL RET 30X4MG</t>
  </si>
  <si>
    <t>Hořčík (různé sole v kombinaci)</t>
  </si>
  <si>
    <t>66555</t>
  </si>
  <si>
    <t>MAGNOSOLV</t>
  </si>
  <si>
    <t>POR GRA SOL 30</t>
  </si>
  <si>
    <t>149542</t>
  </si>
  <si>
    <t>Norfloxacin</t>
  </si>
  <si>
    <t>93465</t>
  </si>
  <si>
    <t>NOLICIN</t>
  </si>
  <si>
    <t>POR TBL FLM 20X400MG</t>
  </si>
  <si>
    <t>53536</t>
  </si>
  <si>
    <t>POR TBL FLM 100X150MG</t>
  </si>
  <si>
    <t>13847</t>
  </si>
  <si>
    <t>SIMVASTATIN-RATIOPHARM 20 MG</t>
  </si>
  <si>
    <t>29678</t>
  </si>
  <si>
    <t>Tikagrelor</t>
  </si>
  <si>
    <t>167936</t>
  </si>
  <si>
    <t>BRILIQUE 90 MG</t>
  </si>
  <si>
    <t>POR TBL FLM 60X90MG</t>
  </si>
  <si>
    <t>192342</t>
  </si>
  <si>
    <t>Zolpidem</t>
  </si>
  <si>
    <t>163145</t>
  </si>
  <si>
    <t>HYPNOGEN</t>
  </si>
  <si>
    <t>91788</t>
  </si>
  <si>
    <t>NEUROL 0,25</t>
  </si>
  <si>
    <t>125052</t>
  </si>
  <si>
    <t>Atorvastatin a amlodipin</t>
  </si>
  <si>
    <t>30550</t>
  </si>
  <si>
    <t>Celiprolol</t>
  </si>
  <si>
    <t>163143</t>
  </si>
  <si>
    <t>TENOLOC 200</t>
  </si>
  <si>
    <t>POR TBL FLM 30X200MG</t>
  </si>
  <si>
    <t>168373</t>
  </si>
  <si>
    <t>PRADAXA 150 MG</t>
  </si>
  <si>
    <t>POR CPS DUR 60X1X150MG</t>
  </si>
  <si>
    <t>29328</t>
  </si>
  <si>
    <t>POR CPS DUR 60X1X110MG</t>
  </si>
  <si>
    <t>Draslík</t>
  </si>
  <si>
    <t>87074</t>
  </si>
  <si>
    <t>POR GRA SUS 1X200ML</t>
  </si>
  <si>
    <t>Fenofibrát</t>
  </si>
  <si>
    <t>11014</t>
  </si>
  <si>
    <t>LIPANTHYL 267 M</t>
  </si>
  <si>
    <t>POR CPS DUR 90X267MG</t>
  </si>
  <si>
    <t>56804</t>
  </si>
  <si>
    <t>FURORESE 40</t>
  </si>
  <si>
    <t>94804</t>
  </si>
  <si>
    <t>MODURETIC</t>
  </si>
  <si>
    <t>76402</t>
  </si>
  <si>
    <t>SORBIMON 20 MG</t>
  </si>
  <si>
    <t>POR TBL NOB 100X20MG</t>
  </si>
  <si>
    <t>Klarithromycin</t>
  </si>
  <si>
    <t>Klenbuterol</t>
  </si>
  <si>
    <t>13359</t>
  </si>
  <si>
    <t>SPIROPENT</t>
  </si>
  <si>
    <t>POR TBL NOB 20X0.02MG</t>
  </si>
  <si>
    <t>114070</t>
  </si>
  <si>
    <t>LOZAP 100 ZENTIVA</t>
  </si>
  <si>
    <t>POR TBL FLM 90X100MG</t>
  </si>
  <si>
    <t>Losartan a diuretika</t>
  </si>
  <si>
    <t>164640</t>
  </si>
  <si>
    <t>GLUCOPHAGE 500 MG</t>
  </si>
  <si>
    <t>Pentoxifylin</t>
  </si>
  <si>
    <t>53480</t>
  </si>
  <si>
    <t>TRENTAL 400</t>
  </si>
  <si>
    <t>POR TBL RET 100X400MG</t>
  </si>
  <si>
    <t>101233</t>
  </si>
  <si>
    <t>POR TBL FLM 90X10 MG</t>
  </si>
  <si>
    <t>85159</t>
  </si>
  <si>
    <t>Pikosíran sodný, kombinace</t>
  </si>
  <si>
    <t>160806</t>
  </si>
  <si>
    <t>PICOPREP PRÁŠEK PRO PŘÍPRAVU PERORÁLNÍHO ROZTOKU</t>
  </si>
  <si>
    <t>POR PLV SOL 2</t>
  </si>
  <si>
    <t>Prednison</t>
  </si>
  <si>
    <t>2963</t>
  </si>
  <si>
    <t>PREDNISON 20 LÉČIVA</t>
  </si>
  <si>
    <t>POR TBL NOB 20X20MG</t>
  </si>
  <si>
    <t>58838</t>
  </si>
  <si>
    <t>PROPANORM 300 MG</t>
  </si>
  <si>
    <t>POR TBL FLM 50X300MG</t>
  </si>
  <si>
    <t>125641</t>
  </si>
  <si>
    <t>POR TBL NOB 90X1MG</t>
  </si>
  <si>
    <t>Rivaroxaban</t>
  </si>
  <si>
    <t>168903</t>
  </si>
  <si>
    <t>XARELTO 20 MG</t>
  </si>
  <si>
    <t>148074</t>
  </si>
  <si>
    <t>POR TBL FLM 90X20MG</t>
  </si>
  <si>
    <t>125077</t>
  </si>
  <si>
    <t>APO-SIMVA 10</t>
  </si>
  <si>
    <t>POR TBL FLM 100X10MG</t>
  </si>
  <si>
    <t>158198</t>
  </si>
  <si>
    <t>POR TBL NOB 100X80MG</t>
  </si>
  <si>
    <t>29679</t>
  </si>
  <si>
    <t>POR TBL NOB 90</t>
  </si>
  <si>
    <t>132631</t>
  </si>
  <si>
    <t>POR CPS PRO 50X200MG</t>
  </si>
  <si>
    <t>Trimetazidin</t>
  </si>
  <si>
    <t>54034</t>
  </si>
  <si>
    <t>VERAPAMIL AL 240 RETARD</t>
  </si>
  <si>
    <t>POR TBL RET 100X240MG</t>
  </si>
  <si>
    <t>Vildagliptin</t>
  </si>
  <si>
    <t>29199</t>
  </si>
  <si>
    <t>GALVUS 50 MG</t>
  </si>
  <si>
    <t>POR TBL NOB 56X50MG</t>
  </si>
  <si>
    <t>Kompresivní punčochy a návleky</t>
  </si>
  <si>
    <t>45364</t>
  </si>
  <si>
    <t>PUNČOCHY KOMPRESNÍ STEHENNÍ              II.K.T.</t>
  </si>
  <si>
    <t>MEMORY MEDICAL STOCKINGS  A-G</t>
  </si>
  <si>
    <t>Doxycyklin</t>
  </si>
  <si>
    <t>47718</t>
  </si>
  <si>
    <t>DOXYCYCLIN AL 100</t>
  </si>
  <si>
    <t>POR TBL NOB 10X100MG</t>
  </si>
  <si>
    <t>Enalapril</t>
  </si>
  <si>
    <t>115479</t>
  </si>
  <si>
    <t>APO-ENALAPRIL 5 MG</t>
  </si>
  <si>
    <t>Fenobarbital</t>
  </si>
  <si>
    <t>68578</t>
  </si>
  <si>
    <t>PHENAEMALETTEN</t>
  </si>
  <si>
    <t>POR TBL NOB 50X15MG SKLO</t>
  </si>
  <si>
    <t>15658</t>
  </si>
  <si>
    <t>CIPLOX 500</t>
  </si>
  <si>
    <t>Cetirizin</t>
  </si>
  <si>
    <t>Diosmin, kombinace</t>
  </si>
  <si>
    <t>132547</t>
  </si>
  <si>
    <t>Fluvastatin</t>
  </si>
  <si>
    <t>119511</t>
  </si>
  <si>
    <t>LESCOL XL</t>
  </si>
  <si>
    <t>POR TBL PRO 14X7X80MG</t>
  </si>
  <si>
    <t>Jiná střevní antiinfektiva</t>
  </si>
  <si>
    <t>2818</t>
  </si>
  <si>
    <t>ENDIARON</t>
  </si>
  <si>
    <t>POR TBL FLM 20X250MG</t>
  </si>
  <si>
    <t>75490</t>
  </si>
  <si>
    <t>KLACID 250</t>
  </si>
  <si>
    <t>POR TBL FLM 14X250MG</t>
  </si>
  <si>
    <t>Levonorgestrel</t>
  </si>
  <si>
    <t>59377</t>
  </si>
  <si>
    <t>POSTINOR-2</t>
  </si>
  <si>
    <t>POR TBL NOB 2X0.75MG</t>
  </si>
  <si>
    <t>Midazolam</t>
  </si>
  <si>
    <t>15013</t>
  </si>
  <si>
    <t>DORMICUM 7,5 MG</t>
  </si>
  <si>
    <t>POR TBL FLM 10X7.5MG</t>
  </si>
  <si>
    <t>Nifuroxazid</t>
  </si>
  <si>
    <t>46405</t>
  </si>
  <si>
    <t>ERCEFURYL 200 MG CPS.</t>
  </si>
  <si>
    <t>POR CPS DUR 14X200MG</t>
  </si>
  <si>
    <t>Tramadol, kombinace</t>
  </si>
  <si>
    <t>17926</t>
  </si>
  <si>
    <t>ZALDIAR</t>
  </si>
  <si>
    <t>Acebutolol</t>
  </si>
  <si>
    <t>80058</t>
  </si>
  <si>
    <t>SECTRAL 400 MG</t>
  </si>
  <si>
    <t>POR TBL FLM 30X400MG</t>
  </si>
  <si>
    <t>32859</t>
  </si>
  <si>
    <t>NAC AL 600 ŠUMIVÉ TABLETY</t>
  </si>
  <si>
    <t>POR TBL EFF 50X600MG</t>
  </si>
  <si>
    <t>Aciklovir</t>
  </si>
  <si>
    <t>13703</t>
  </si>
  <si>
    <t>ZOVIRAX 200 MG</t>
  </si>
  <si>
    <t>POR TBL NOB 25X200MG</t>
  </si>
  <si>
    <t>1711</t>
  </si>
  <si>
    <t>POR TBL NOB 100X300MG</t>
  </si>
  <si>
    <t>90959</t>
  </si>
  <si>
    <t>XANAX 0,5 MG</t>
  </si>
  <si>
    <t>POR TBL NOB 30X0.5MG</t>
  </si>
  <si>
    <t>96977</t>
  </si>
  <si>
    <t>XANAX 1 MG</t>
  </si>
  <si>
    <t>154716</t>
  </si>
  <si>
    <t>95583</t>
  </si>
  <si>
    <t>ZOREM 10 MG</t>
  </si>
  <si>
    <t>Amoxicilin</t>
  </si>
  <si>
    <t>POR TBL SUS 20X500MG</t>
  </si>
  <si>
    <t>30530</t>
  </si>
  <si>
    <t>Azithromycin</t>
  </si>
  <si>
    <t>176913</t>
  </si>
  <si>
    <t>176914</t>
  </si>
  <si>
    <t>3822</t>
  </si>
  <si>
    <t>CONCOR COR 5 MG</t>
  </si>
  <si>
    <t>POR TBL FLM 28X5MG</t>
  </si>
  <si>
    <t>3824</t>
  </si>
  <si>
    <t>CONCOR COR 10 MG</t>
  </si>
  <si>
    <t>55178</t>
  </si>
  <si>
    <t>ZYRTEC</t>
  </si>
  <si>
    <t>POR GTT SOL 1X20ML</t>
  </si>
  <si>
    <t>Cilazapril</t>
  </si>
  <si>
    <t>125441</t>
  </si>
  <si>
    <t>INHIBACE 5 MG</t>
  </si>
  <si>
    <t>POR TBL FLM 100X5MG</t>
  </si>
  <si>
    <t>Ciprofibrát</t>
  </si>
  <si>
    <t>47684</t>
  </si>
  <si>
    <t>LIPANOR</t>
  </si>
  <si>
    <t>POR CPS DUR 60X100MG</t>
  </si>
  <si>
    <t>132534</t>
  </si>
  <si>
    <t>CITALOPRAM-TEVA 20 MG</t>
  </si>
  <si>
    <t>Desloratadin</t>
  </si>
  <si>
    <t>28839</t>
  </si>
  <si>
    <t>AERIUS 0,5 MG/ML</t>
  </si>
  <si>
    <t>POR SOL 1X120ML LŽIČKA</t>
  </si>
  <si>
    <t>Dienogest a estradiol</t>
  </si>
  <si>
    <t>129929</t>
  </si>
  <si>
    <t>QLAIRA</t>
  </si>
  <si>
    <t>POR TBL FLM 3X28</t>
  </si>
  <si>
    <t>3542</t>
  </si>
  <si>
    <t>DIGOXIN 0,250 LÉČIVA</t>
  </si>
  <si>
    <t>Diklofenak</t>
  </si>
  <si>
    <t>75632</t>
  </si>
  <si>
    <t>DICLOFENAC AL RETARD</t>
  </si>
  <si>
    <t>POR TBL RET 50X100MG</t>
  </si>
  <si>
    <t>4013</t>
  </si>
  <si>
    <t>DOXYBENE 200 MG TABLETY</t>
  </si>
  <si>
    <t>POR TBL NOB 10X200MG</t>
  </si>
  <si>
    <t>125184</t>
  </si>
  <si>
    <t>CIPRALEX 10 MG</t>
  </si>
  <si>
    <t>POR TBL FLM 98X10MG I</t>
  </si>
  <si>
    <t>135928</t>
  </si>
  <si>
    <t>ESOPREX 10 MG</t>
  </si>
  <si>
    <t>20132</t>
  </si>
  <si>
    <t>POR TBL FLM 28X10MG I</t>
  </si>
  <si>
    <t>Ezetimib</t>
  </si>
  <si>
    <t>8673</t>
  </si>
  <si>
    <t>EZETROL 10 MG TABLETY</t>
  </si>
  <si>
    <t>POR TBL NOB 30X10MG A</t>
  </si>
  <si>
    <t>120957</t>
  </si>
  <si>
    <t>FLUVASTATIN ACTAVIS 80 MG</t>
  </si>
  <si>
    <t>POR TBL PRO 28X80MG</t>
  </si>
  <si>
    <t>56808</t>
  </si>
  <si>
    <t>POR TBL NOB 50X125MG</t>
  </si>
  <si>
    <t>Fusidová kyselina</t>
  </si>
  <si>
    <t>88740</t>
  </si>
  <si>
    <t>FUCITHALMIC</t>
  </si>
  <si>
    <t>OPH GTT SUS 1X5GM/50MG</t>
  </si>
  <si>
    <t>18388</t>
  </si>
  <si>
    <t>DIAPREL MR</t>
  </si>
  <si>
    <t>POR TBL RET 100X30MG</t>
  </si>
  <si>
    <t>Hydrokortison a antibiotika</t>
  </si>
  <si>
    <t>DRM UNG 1X15GM</t>
  </si>
  <si>
    <t>Chinapril a diuretika</t>
  </si>
  <si>
    <t>64790</t>
  </si>
  <si>
    <t>ACCUZIDE 20</t>
  </si>
  <si>
    <t>POR TBL FLM 100</t>
  </si>
  <si>
    <t>76710</t>
  </si>
  <si>
    <t>ACCUZIDE 10</t>
  </si>
  <si>
    <t>Inzulin aspart</t>
  </si>
  <si>
    <t>Inzulin glargin</t>
  </si>
  <si>
    <t>27506</t>
  </si>
  <si>
    <t>LANTUS 100 JEDNOTEK/ML</t>
  </si>
  <si>
    <t>SDR INJ SOL 5X3ML</t>
  </si>
  <si>
    <t>Ivabradin</t>
  </si>
  <si>
    <t>25978</t>
  </si>
  <si>
    <t>PROCORALAN 7,5 MG</t>
  </si>
  <si>
    <t>POR TBL FLM 56X7,5MG</t>
  </si>
  <si>
    <t>Jiná antibiotika pro lokální aplikaci</t>
  </si>
  <si>
    <t>1066</t>
  </si>
  <si>
    <t>FRAMYKOIN</t>
  </si>
  <si>
    <t>DRM UNG 1X10GM</t>
  </si>
  <si>
    <t>53283</t>
  </si>
  <si>
    <t>FROMILID 500</t>
  </si>
  <si>
    <t>141641</t>
  </si>
  <si>
    <t>CLOPIDOGREL STADA 75 MG POTAHOVANÉ TABLETY</t>
  </si>
  <si>
    <t>POR TBL FLM 100X75MG I</t>
  </si>
  <si>
    <t>Kodein, kombinace kromě psycholeptik</t>
  </si>
  <si>
    <t>109799</t>
  </si>
  <si>
    <t>ULTRACOD</t>
  </si>
  <si>
    <t>POR TBL NOB 3X20X100MG</t>
  </si>
  <si>
    <t>Léčiva k terapii onemocnění jater</t>
  </si>
  <si>
    <t>125753</t>
  </si>
  <si>
    <t>POR CPS DUR 100</t>
  </si>
  <si>
    <t>Levonorgestrel a ethinylestradiol</t>
  </si>
  <si>
    <t>78246</t>
  </si>
  <si>
    <t>MINISISTON</t>
  </si>
  <si>
    <t>POR TBL OBD 3X21(=63)</t>
  </si>
  <si>
    <t>13894</t>
  </si>
  <si>
    <t>POR TBL FLM 90X50MG</t>
  </si>
  <si>
    <t>32673</t>
  </si>
  <si>
    <t>METOPROLOL AL 200 RETARD</t>
  </si>
  <si>
    <t>POR TBL PRO 50X200MG</t>
  </si>
  <si>
    <t>46980</t>
  </si>
  <si>
    <t>POR TBL PRO 100X200MG</t>
  </si>
  <si>
    <t>Moxonidin</t>
  </si>
  <si>
    <t>125391</t>
  </si>
  <si>
    <t>CYNT 0,4</t>
  </si>
  <si>
    <t>POR TBL FLM 98X0.4MG</t>
  </si>
  <si>
    <t>Multienzymové přípravky (lipáza, proteáza apod.)</t>
  </si>
  <si>
    <t>14814</t>
  </si>
  <si>
    <t>KREON 10 000</t>
  </si>
  <si>
    <t>POR CPS ETD 50</t>
  </si>
  <si>
    <t>Nitrofurantoin</t>
  </si>
  <si>
    <t>POR CPS ETD 90X20MG SKLO</t>
  </si>
  <si>
    <t>180701</t>
  </si>
  <si>
    <t>180658</t>
  </si>
  <si>
    <t>POR TBL ENT 100X40MG HOSP</t>
  </si>
  <si>
    <t>180653</t>
  </si>
  <si>
    <t>POR TBL ENT 100X40MG HOSP I</t>
  </si>
  <si>
    <t>47085</t>
  </si>
  <si>
    <t>PENTOMER RETARD 400 MG</t>
  </si>
  <si>
    <t>POR TBL PRO 100X400MG</t>
  </si>
  <si>
    <t>120796</t>
  </si>
  <si>
    <t>POR TBL NOB 100X4MG</t>
  </si>
  <si>
    <t>120810</t>
  </si>
  <si>
    <t>APO-PERINDO 8 MG</t>
  </si>
  <si>
    <t>POR TBL NOB 100X8MG</t>
  </si>
  <si>
    <t>124133</t>
  </si>
  <si>
    <t>Pitofenon a analgetika</t>
  </si>
  <si>
    <t>23962</t>
  </si>
  <si>
    <t>AMPRILAN 5</t>
  </si>
  <si>
    <t>23966</t>
  </si>
  <si>
    <t>AMPRILAN 10</t>
  </si>
  <si>
    <t>56983</t>
  </si>
  <si>
    <t>199379</t>
  </si>
  <si>
    <t>Ramipril a diuretika</t>
  </si>
  <si>
    <t>115594</t>
  </si>
  <si>
    <t>148070</t>
  </si>
  <si>
    <t>94584</t>
  </si>
  <si>
    <t>AKTIFERRIN</t>
  </si>
  <si>
    <t>POR CPS MOL 50</t>
  </si>
  <si>
    <t>Sildenafil</t>
  </si>
  <si>
    <t>166801</t>
  </si>
  <si>
    <t>OLVION 100 MG</t>
  </si>
  <si>
    <t>POR TBL FLM 8X100MG</t>
  </si>
  <si>
    <t>26912</t>
  </si>
  <si>
    <t>VIAGRA 100 MG</t>
  </si>
  <si>
    <t>POR TBL FLM 4X100MG</t>
  </si>
  <si>
    <t>Silymarin</t>
  </si>
  <si>
    <t>1147</t>
  </si>
  <si>
    <t>SILYMARIN AL 50</t>
  </si>
  <si>
    <t>POR TBL OBD 100X50MG</t>
  </si>
  <si>
    <t>54498</t>
  </si>
  <si>
    <t>ZOCOR 20 MG</t>
  </si>
  <si>
    <t>57339</t>
  </si>
  <si>
    <t>POR TBL NOB 100X25MG(LAHV.)</t>
  </si>
  <si>
    <t>Sumatriptan</t>
  </si>
  <si>
    <t>115449</t>
  </si>
  <si>
    <t>SUMATRIPTAN ACTAVIS 50 MG</t>
  </si>
  <si>
    <t>POR TBL OBD 6X50MG</t>
  </si>
  <si>
    <t>26556</t>
  </si>
  <si>
    <t>MICARDIS 80 MG</t>
  </si>
  <si>
    <t>POR TBL NOB 98X80MG</t>
  </si>
  <si>
    <t>167852</t>
  </si>
  <si>
    <t>TWYNSTA 80 MG/5 MG</t>
  </si>
  <si>
    <t>167939</t>
  </si>
  <si>
    <t>POR TBL FLM 56X90MG</t>
  </si>
  <si>
    <t>Tizanidin</t>
  </si>
  <si>
    <t>16051</t>
  </si>
  <si>
    <t>SIRDALUD 2 MG</t>
  </si>
  <si>
    <t>Tramadol</t>
  </si>
  <si>
    <t>57793</t>
  </si>
  <si>
    <t>TRAMAL KAPKY 100 MG/1 ML</t>
  </si>
  <si>
    <t>POR GTT SOL 1X96ML</t>
  </si>
  <si>
    <t>59673</t>
  </si>
  <si>
    <t>TRALGIT SR 100</t>
  </si>
  <si>
    <t>POR TBL PRO 50X100MG</t>
  </si>
  <si>
    <t>201138</t>
  </si>
  <si>
    <t>TRAMAL RETARD TABLETY 100 MG</t>
  </si>
  <si>
    <t>Vaginální kroužek s progestinem a estrogenem</t>
  </si>
  <si>
    <t>120188</t>
  </si>
  <si>
    <t>NUVARING 0,120 MG/0,015 MG ZA 24 HODIN, VAGINÁLNÍ INZERT</t>
  </si>
  <si>
    <t>VAG INS 3</t>
  </si>
  <si>
    <t>91995</t>
  </si>
  <si>
    <t>POR TBL PRO 100X240MG</t>
  </si>
  <si>
    <t>16286</t>
  </si>
  <si>
    <t>STILNOX</t>
  </si>
  <si>
    <t>132642</t>
  </si>
  <si>
    <t>Apixaban</t>
  </si>
  <si>
    <t>193747</t>
  </si>
  <si>
    <t>ELIQUIS 5 MG</t>
  </si>
  <si>
    <t>POR TBL FLM 168X5MG</t>
  </si>
  <si>
    <t>Prasugrel</t>
  </si>
  <si>
    <t>167934</t>
  </si>
  <si>
    <t>EFIENT 10 MG</t>
  </si>
  <si>
    <t>Orlistat</t>
  </si>
  <si>
    <t>27030</t>
  </si>
  <si>
    <t>XENICAL 120 MG</t>
  </si>
  <si>
    <t>POR CPS DUR 84X120MG</t>
  </si>
  <si>
    <t>157966</t>
  </si>
  <si>
    <t>ORLISTAT SANDOZ 120 MG</t>
  </si>
  <si>
    <t>Salmeterol a flutikason</t>
  </si>
  <si>
    <t>45964</t>
  </si>
  <si>
    <t>SERETIDE DISKUS 50/250</t>
  </si>
  <si>
    <t>INH PLV 1X60X50/250RG</t>
  </si>
  <si>
    <t>45669</t>
  </si>
  <si>
    <t>PUNČOCHY KOMPRESNÍ STEHENNÍ II.K.T.</t>
  </si>
  <si>
    <t>DEONA COTTON B A-G</t>
  </si>
  <si>
    <t>Obvazový materiál</t>
  </si>
  <si>
    <t>19580</t>
  </si>
  <si>
    <t>OBINADLO ELASTICKÉ UNIVERSÁLNÍ LENKELAST</t>
  </si>
  <si>
    <t>12X5M V NATAŽENÉM STAVU,STŘEDNÍ TAH,1KS</t>
  </si>
  <si>
    <t>19578</t>
  </si>
  <si>
    <t>8X5M V NATAŽENÉM STAVU,STŘEDNÍ TAH,1KS</t>
  </si>
  <si>
    <t>19577</t>
  </si>
  <si>
    <t>6X5M V NATAŽENÉM STAVU,STŘEDNÍ TAH,1KS</t>
  </si>
  <si>
    <t>Pomůcky ortopedickoprotetické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</si>
  <si>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</si>
  <si>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</si>
  <si>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</si>
  <si>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</si>
  <si>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</si>
  <si>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</si>
  <si>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49560</t>
  </si>
  <si>
    <t>MOLSIHEXAL RETARD</t>
  </si>
  <si>
    <t>POR TBL PRO 30X8MG</t>
  </si>
  <si>
    <t>53951</t>
  </si>
  <si>
    <t>ZOLOFT 100 MG</t>
  </si>
  <si>
    <t>POR TBL FLM 28X100MG</t>
  </si>
  <si>
    <t>59754</t>
  </si>
  <si>
    <t>FRONTIN 0,25 MG</t>
  </si>
  <si>
    <t>Nimesulid</t>
  </si>
  <si>
    <t>12895</t>
  </si>
  <si>
    <t>POR GRA SUS 30SÁČ I</t>
  </si>
  <si>
    <t>96599</t>
  </si>
  <si>
    <t>POR TBL NOB 50X200MG</t>
  </si>
  <si>
    <t>32924</t>
  </si>
  <si>
    <t>49009</t>
  </si>
  <si>
    <t>132620</t>
  </si>
  <si>
    <t>132639</t>
  </si>
  <si>
    <t>193506</t>
  </si>
  <si>
    <t>119672</t>
  </si>
  <si>
    <t>DICLOFENAC DUO PHARMASWISS 75 MG</t>
  </si>
  <si>
    <t>POR CPS RDR 30X75MG</t>
  </si>
  <si>
    <t>103402</t>
  </si>
  <si>
    <t>POR TBL RET 100X4MG</t>
  </si>
  <si>
    <t>Drospirenon a ethinylestradiol</t>
  </si>
  <si>
    <t>66196</t>
  </si>
  <si>
    <t>YADINE</t>
  </si>
  <si>
    <t>POR TBL FLM 3X21</t>
  </si>
  <si>
    <t>Eplerenon</t>
  </si>
  <si>
    <t>85267</t>
  </si>
  <si>
    <t>INSPRA 50 MG</t>
  </si>
  <si>
    <t>POR TBL FLM 90X1X50MG</t>
  </si>
  <si>
    <t>52956</t>
  </si>
  <si>
    <t>INSPRA 25 MG</t>
  </si>
  <si>
    <t>POR TBL FLM 30X25MG</t>
  </si>
  <si>
    <t>PAMYCON NA PŘÍPRAVU KAPEK</t>
  </si>
  <si>
    <t>DRM PLV SOL 1X1LAH</t>
  </si>
  <si>
    <t>21956</t>
  </si>
  <si>
    <t>CORYOL 12,5 MG</t>
  </si>
  <si>
    <t>POR TBL NOB 98X12.5 MG</t>
  </si>
  <si>
    <t>42772</t>
  </si>
  <si>
    <t>POR TBL NOB 28X6.25MG</t>
  </si>
  <si>
    <t>Kodein</t>
  </si>
  <si>
    <t>CODEIN SLOVAKOFARMA 30 MG</t>
  </si>
  <si>
    <t>POR TBL NOB 10X30MG</t>
  </si>
  <si>
    <t>Melperon</t>
  </si>
  <si>
    <t>69447</t>
  </si>
  <si>
    <t>11123</t>
  </si>
  <si>
    <t>METFORMIN-TEVA 850 MG</t>
  </si>
  <si>
    <t>POR TBL FLM 90X850MG</t>
  </si>
  <si>
    <t>59809</t>
  </si>
  <si>
    <t>INJ SOL 2X1ML</t>
  </si>
  <si>
    <t>111900</t>
  </si>
  <si>
    <t>122112</t>
  </si>
  <si>
    <t>APO-OME 20</t>
  </si>
  <si>
    <t>Oxybutynin</t>
  </si>
  <si>
    <t>59104</t>
  </si>
  <si>
    <t>UROXAL 5 MG</t>
  </si>
  <si>
    <t>POR TBL NOB 60X5MG</t>
  </si>
  <si>
    <t>168904</t>
  </si>
  <si>
    <t>132756</t>
  </si>
  <si>
    <t>161095</t>
  </si>
  <si>
    <t>SORVASTA 20 MG</t>
  </si>
  <si>
    <t>Rutosid, kombinace</t>
  </si>
  <si>
    <t>96303</t>
  </si>
  <si>
    <t>ASCORUTIN</t>
  </si>
  <si>
    <t>POR TBL FLM 50</t>
  </si>
  <si>
    <t>26914</t>
  </si>
  <si>
    <t>POR TBL FLM 12X100MG</t>
  </si>
  <si>
    <t>Sodná sůl dokusátu, včetně kombinací</t>
  </si>
  <si>
    <t>RCT SOL 2X67.5ML</t>
  </si>
  <si>
    <t>167863</t>
  </si>
  <si>
    <t>TWYNSTA 80 MG/10 MG</t>
  </si>
  <si>
    <t>138840</t>
  </si>
  <si>
    <t>POR TBL FLM 20</t>
  </si>
  <si>
    <t>138847</t>
  </si>
  <si>
    <t>146896</t>
  </si>
  <si>
    <t>ZOLPIDEM MYLAN</t>
  </si>
  <si>
    <t>45387</t>
  </si>
  <si>
    <t>PUNČOCHY KOMPRESNÍ LÝTKOVÉ II.K.T.</t>
  </si>
  <si>
    <t>MAXIS COMFORT A-D</t>
  </si>
  <si>
    <t>155859</t>
  </si>
  <si>
    <t>SUMAMED 500 MG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</si>
  <si>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</si>
  <si>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</si>
  <si>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</si>
  <si>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</si>
  <si>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C08DA01 - Verapamil</t>
  </si>
  <si>
    <t>C07AB02 - Metoprolol</t>
  </si>
  <si>
    <t>N06AB10 - Escitalopram</t>
  </si>
  <si>
    <t>N02AX02 - Tramadol</t>
  </si>
  <si>
    <t>C02AC05 - Moxonidin</t>
  </si>
  <si>
    <t>C01BC03 - Propafenon</t>
  </si>
  <si>
    <t>G04CB01 - Finasterid</t>
  </si>
  <si>
    <t>C09AA04 - Perindopril</t>
  </si>
  <si>
    <t>N02CC01 - Sumatriptan</t>
  </si>
  <si>
    <t>C09BA04 - Perindopril a diuretika</t>
  </si>
  <si>
    <t>J01AA02 - Doxycyklin</t>
  </si>
  <si>
    <t>M04AA01 - Alopurinol</t>
  </si>
  <si>
    <t>B01AE07 - Dabigatran-etexilát</t>
  </si>
  <si>
    <t>N03AX16 - Pregabalin</t>
  </si>
  <si>
    <t>C10AB05 - Fenofibrát</t>
  </si>
  <si>
    <t>R03AK06 - Salmeterol a flutikason</t>
  </si>
  <si>
    <t>C09BA06 - Chinapril a diuretika</t>
  </si>
  <si>
    <t>C09AA04</t>
  </si>
  <si>
    <t>B01AE07</t>
  </si>
  <si>
    <t>C08DA01</t>
  </si>
  <si>
    <t>C10AB05</t>
  </si>
  <si>
    <t>N03AX16</t>
  </si>
  <si>
    <t>J01AA02</t>
  </si>
  <si>
    <t>G04CB01</t>
  </si>
  <si>
    <t>C02AC05</t>
  </si>
  <si>
    <t>C07AB02</t>
  </si>
  <si>
    <t>C09BA04</t>
  </si>
  <si>
    <t>C09BA06</t>
  </si>
  <si>
    <t>M04AA01</t>
  </si>
  <si>
    <t>N02AX02</t>
  </si>
  <si>
    <t>N02CC01</t>
  </si>
  <si>
    <t>N06AB10</t>
  </si>
  <si>
    <t>R03AK06</t>
  </si>
  <si>
    <t>C01BC03</t>
  </si>
  <si>
    <t>Přehled plnění PL - Preskripce léčivých přípravků - orientační přehled</t>
  </si>
  <si>
    <t>50115001     implant.umělé těl.náhr.-kardiostim. (sk.Z_517)</t>
  </si>
  <si>
    <t>50115062     ostatní ZPr - materiál pro hemodialýzu (sk.Z_525)</t>
  </si>
  <si>
    <t>5015</t>
  </si>
  <si>
    <t>lůžkové oddělení ECMO</t>
  </si>
  <si>
    <t>lůžkové oddělení ECMO Celkem</t>
  </si>
  <si>
    <t>5032</t>
  </si>
  <si>
    <t>(prázdné)</t>
  </si>
  <si>
    <t>(prázdné) Celkem</t>
  </si>
  <si>
    <t>ZA315</t>
  </si>
  <si>
    <t>Kompresa NT   5 x  5 cm / 2 ks sterilní 26501</t>
  </si>
  <si>
    <t>ZA319</t>
  </si>
  <si>
    <t>Náplast durapore 2,50 cm x 9,14 m bal. á 12 ks 1538-1</t>
  </si>
  <si>
    <t>ZA329</t>
  </si>
  <si>
    <t>Obinadlo fixa crep   6 cm x 4 m 1323100102</t>
  </si>
  <si>
    <t>ZA331</t>
  </si>
  <si>
    <t>Obinadlo fixa crep 10 cm x 4 m 1323100104</t>
  </si>
  <si>
    <t>ZA446</t>
  </si>
  <si>
    <t>Vata buničitá přířezy 20 x 30 cm 1230200129</t>
  </si>
  <si>
    <t>ZA454</t>
  </si>
  <si>
    <t>Kompresa AB 10 x 10 cm / 1 ks sterilní NT savá 1230114011</t>
  </si>
  <si>
    <t>ZA459</t>
  </si>
  <si>
    <t>Kompresa AB 10 x 20 cm / 1 ks sterilní NT savá 1230114021</t>
  </si>
  <si>
    <t>ZA464</t>
  </si>
  <si>
    <t>Kompresa NT 10 x 10 cm / 2 ks sterilní 26520</t>
  </si>
  <si>
    <t>ZA466</t>
  </si>
  <si>
    <t>Tyčinka vatová sterilní 14 cm 9679501</t>
  </si>
  <si>
    <t>ZA507</t>
  </si>
  <si>
    <t>Náplast tegaderm 8,5 cm x 10,5 cm bal. á 50 ks s výřezem 1635W</t>
  </si>
  <si>
    <t>ZA540</t>
  </si>
  <si>
    <t>Náplast omnifix E 15 cm x 10 m 9006513</t>
  </si>
  <si>
    <t>ZA544</t>
  </si>
  <si>
    <t>Krytí inadine nepřilnavé 5,0 x 5,0 cm 1/10 SYS01481EE</t>
  </si>
  <si>
    <t>ZA547</t>
  </si>
  <si>
    <t>Krytí inadine nepřilnavé 9,5 x 9,5 cm 1/10 SYS01512EE</t>
  </si>
  <si>
    <t>ZA562</t>
  </si>
  <si>
    <t>Náplast cosmopor i. v. 6 x 8 cm 9008054</t>
  </si>
  <si>
    <t>ZA593</t>
  </si>
  <si>
    <t>Tampon stáčený sterilní 20 x 20 cm / 5 ks 28003</t>
  </si>
  <si>
    <t>ZA595</t>
  </si>
  <si>
    <t>Náplast tegaderm 6,0 cm x 7,0 cm bal. á 100 ks s výřezem 1623W</t>
  </si>
  <si>
    <t>ZA643</t>
  </si>
  <si>
    <t>Kompresa vliwasoft 10 x 20 nesterilní á 100 ks 12070</t>
  </si>
  <si>
    <t>ZA656</t>
  </si>
  <si>
    <t>Tampon nesterilní NT 20 x 20 cm 05500</t>
  </si>
  <si>
    <t>ZB084</t>
  </si>
  <si>
    <t>Náplast transpore 2,50 cm x 9,14 m 1527-1</t>
  </si>
  <si>
    <t>ZC100</t>
  </si>
  <si>
    <t>Vata buničitá dělená 2 role / 500 ks 40 x 50 mm 1230200310</t>
  </si>
  <si>
    <t>ZC550</t>
  </si>
  <si>
    <t>Krytí mepilex silikonový Ag 10 x 10 cm bal. á 5 ks 287110-00</t>
  </si>
  <si>
    <t>ZC843</t>
  </si>
  <si>
    <t>Krytí gelitacel 5 x 7 cm GC-507 bal. á 15 ks 742532</t>
  </si>
  <si>
    <t>ZC845</t>
  </si>
  <si>
    <t>Kompresa NT 10 x 20 cm / 5 ks sterilní 26621</t>
  </si>
  <si>
    <t>ZC854</t>
  </si>
  <si>
    <t xml:space="preserve">Kompresa NT 7,5 x 7,5 cm / 2 ks sterilní 26510 </t>
  </si>
  <si>
    <t>ZC885</t>
  </si>
  <si>
    <t>Náplast omnifix E 10 cm x 10 m 900650</t>
  </si>
  <si>
    <t>ZD104</t>
  </si>
  <si>
    <t>Náplast omniplast 10,0 cm x 10,0 m 9004472 (900535)</t>
  </si>
  <si>
    <t>ZD111</t>
  </si>
  <si>
    <t>Náplast omnifix E 5 cm x 10 m 9006493</t>
  </si>
  <si>
    <t>ZD482</t>
  </si>
  <si>
    <t>Sprej Opsite 240 ml,á 12 ks 66004980</t>
  </si>
  <si>
    <t>ZH012</t>
  </si>
  <si>
    <t>Náplast micropore 2,50 cm x 5,00 m 840W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</si>
  <si>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</si>
  <si>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</si>
  <si>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</si>
  <si>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</si>
  <si>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</si>
  <si>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</si>
  <si>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</si>
  <si>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</si>
  <si>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ZI602</t>
  </si>
  <si>
    <t>Náplast curapor 10 x 34 cm 22126 ( náhrada za cosmopor )</t>
  </si>
  <si>
    <t>ZI974</t>
  </si>
  <si>
    <t>Pěna střední V.A.C M8275052</t>
  </si>
  <si>
    <t>ZI977</t>
  </si>
  <si>
    <t>Kanystr s gelem V.A.C. 500 ml M6275063</t>
  </si>
  <si>
    <t>ZK352</t>
  </si>
  <si>
    <t>Roztok hyiodine na chronické rány bal. á 50 ml HYIODINE -  již se nevyrábí</t>
  </si>
  <si>
    <t>ZK759</t>
  </si>
  <si>
    <t>Náplast water resistant cosmos bal. á 20 ks (10+10) 5351233</t>
  </si>
  <si>
    <t>ZL668</t>
  </si>
  <si>
    <t>Náplast silikon tape 2,5 cm x 5 m bal. á 12 ks 2770-1</t>
  </si>
  <si>
    <t>ZL684</t>
  </si>
  <si>
    <t>Náplast santiband standard poinjekční jednotl. baleno 19 mm x 72 mm 652</t>
  </si>
  <si>
    <t>ZL854</t>
  </si>
  <si>
    <t>Krytí mastný tyl jelonet 10 x 10 cm á 36 ks 66007478</t>
  </si>
  <si>
    <t>ZK087</t>
  </si>
  <si>
    <t>Krém cavilon ochranný bariérový á 28 g bal. á 12 ks 3391E</t>
  </si>
  <si>
    <t>ZL996</t>
  </si>
  <si>
    <t>Obinadlo hyrofilní sterilní  8 cm x 5 m  004310182</t>
  </si>
  <si>
    <t>ZL973</t>
  </si>
  <si>
    <t>Pěna renasys-F střední set 66800795</t>
  </si>
  <si>
    <t>ZL974</t>
  </si>
  <si>
    <t>Pěna renasys-F velký set 66800796</t>
  </si>
  <si>
    <t>ZA475</t>
  </si>
  <si>
    <t>Krytí mepilex 7,5 x 7,5 cm bal. á 5 ks 295200</t>
  </si>
  <si>
    <t>ZL999</t>
  </si>
  <si>
    <t>Rychloobvaz 8 x 4 cm / 3 ks ( pro obj. 1 kus = 3 náplasti) 001445510</t>
  </si>
  <si>
    <t>ZA615</t>
  </si>
  <si>
    <t>Tampón cavilon 1 ml bal. á 25 ks 3343E</t>
  </si>
  <si>
    <t>ZI975</t>
  </si>
  <si>
    <t>Pěna velká V.A.C M8275053</t>
  </si>
  <si>
    <t>ZA638</t>
  </si>
  <si>
    <t>Set kardio 1 kart á 35 ks 41026</t>
  </si>
  <si>
    <t>ZF023</t>
  </si>
  <si>
    <t>Krytí allevyn Ag non adhesive 5 x 5 cm bal. á 10 ks 66800082</t>
  </si>
  <si>
    <t>ZA545</t>
  </si>
  <si>
    <t>Krytí hydrogel. NU-GEL s algin. 15 g bal. á 10 ks SYSMNG415EE</t>
  </si>
  <si>
    <t>ZA727</t>
  </si>
  <si>
    <t>Kontejner 30 ml sterilní 331690251750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</si>
  <si>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</si>
  <si>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</si>
  <si>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</si>
  <si>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</si>
  <si>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</si>
  <si>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</si>
  <si>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</si>
  <si>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</si>
  <si>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</si>
  <si>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</si>
  <si>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</si>
  <si>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</si>
  <si>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ZA883</t>
  </si>
  <si>
    <t>Rourka rektální CH18 délka 40 cm 19-18.100</t>
  </si>
  <si>
    <t>ZB006</t>
  </si>
  <si>
    <t>Teploměr digitální thermoval basic 9250391</t>
  </si>
  <si>
    <t>ZB041</t>
  </si>
  <si>
    <t>Systém hrudní drenáže atrium 1cestný 3600-100</t>
  </si>
  <si>
    <t>ZB249</t>
  </si>
  <si>
    <t>Sáček močový s křížovou výpustí sterilní 2000 ml ZAR-TNU201601</t>
  </si>
  <si>
    <t>ZB295</t>
  </si>
  <si>
    <t>Filtr iso-gard hepa čistý bal. á 20 ks 28012</t>
  </si>
  <si>
    <t>ZB307</t>
  </si>
  <si>
    <t>Sáček náhradní 3,5 l Ureofix s posuvnou svorkou 4417543</t>
  </si>
  <si>
    <t>ZB338</t>
  </si>
  <si>
    <t>Hadička spojovací tlaková unicath pr. 1,0 mm x 200 cm PB 3120 M</t>
  </si>
  <si>
    <t>ZB488</t>
  </si>
  <si>
    <t>Sprej cavilon 28 ml bal. á 12 ks 3346E</t>
  </si>
  <si>
    <t>ZB588</t>
  </si>
  <si>
    <t>Vzduchovod nosní PVC 8,5/11 579211</t>
  </si>
  <si>
    <t>ZB668</t>
  </si>
  <si>
    <t>Hadička tlaková spojovací unicath pr. 1,0 mm x   50 cm PB 3105 M</t>
  </si>
  <si>
    <t>ZB670</t>
  </si>
  <si>
    <t>Hadička spojovací tlaková unicath pr. 3,0 mm x 200 cm PB 3320 M</t>
  </si>
  <si>
    <t>ZB736</t>
  </si>
  <si>
    <t>Stříkačka janett 3-dílná 100 ml vyplachovací adaptér L bal. á 50 ks 2022C30</t>
  </si>
  <si>
    <t>ZB751</t>
  </si>
  <si>
    <t>Hadice PVC 8/12 á 30 m P00468</t>
  </si>
  <si>
    <t>ZB756</t>
  </si>
  <si>
    <t>Zkumavka 3 ml K3 edta fialová 454086</t>
  </si>
  <si>
    <t>ZB757</t>
  </si>
  <si>
    <t>Zkumavka 6 ml K3 edta fialová 456036</t>
  </si>
  <si>
    <t>ZB771</t>
  </si>
  <si>
    <t>Držák jehly základní 450201</t>
  </si>
  <si>
    <t>ZB774</t>
  </si>
  <si>
    <t>Zkumavka červená 5 ml gel 456071</t>
  </si>
  <si>
    <t>ZB775</t>
  </si>
  <si>
    <t>Zkumavka koagulace 4 ml modrá 454328</t>
  </si>
  <si>
    <t>ZB796</t>
  </si>
  <si>
    <t>Stříkačka injekční 3-dílná 30 ml LL Omnifix Solo 4617304F</t>
  </si>
  <si>
    <t>ZB798</t>
  </si>
  <si>
    <t>Stříkačka injekční 2-dílná 20 ml LL Inject Solo 4606736V</t>
  </si>
  <si>
    <t>ZB890</t>
  </si>
  <si>
    <t>Souprava pro měření CVP délka hadičky 150 cm MP 100</t>
  </si>
  <si>
    <t>ZB893</t>
  </si>
  <si>
    <t>Stříkačka inzulinová omnican 0,5 ml 100j s jehlou 30 G 9151125S</t>
  </si>
  <si>
    <t>ZB949</t>
  </si>
  <si>
    <t>Pinzeta UH sterilní HAR999565</t>
  </si>
  <si>
    <t>ZC166</t>
  </si>
  <si>
    <t>Manžeta přetlaková   500 ml 100 ZIT-500 (100 051-018-803)</t>
  </si>
  <si>
    <t>ZC262</t>
  </si>
  <si>
    <t>Převodník tlakový PX2X2 bal. á 10 ks T001741A</t>
  </si>
  <si>
    <t>ZC366</t>
  </si>
  <si>
    <t>Převodník tlakový PX260 bal. 150 cm bal. á 20 ks T100209A</t>
  </si>
  <si>
    <t>ZC498</t>
  </si>
  <si>
    <t>Držák močových sáčků UH 800800100</t>
  </si>
  <si>
    <t>ZC648</t>
  </si>
  <si>
    <t>Elektroda EKG s gelem ovál 51 x 33 mm pro dospělé H-108006</t>
  </si>
  <si>
    <t>ZC733</t>
  </si>
  <si>
    <t>Vzduchovod ústní guedell   80 mm 24105</t>
  </si>
  <si>
    <t>ZC751</t>
  </si>
  <si>
    <t>Čepelka skalpelová 11 BB511</t>
  </si>
  <si>
    <t>ZC798</t>
  </si>
  <si>
    <t>Fonendoskop oboustranný 47 mm pro dospělé KVS-30L</t>
  </si>
  <si>
    <t>ZD650</t>
  </si>
  <si>
    <t>Aquapak - sterilní voda  340 ml s adaptérem bal. á 20 ks 400340</t>
  </si>
  <si>
    <t>ZD671</t>
  </si>
  <si>
    <t>Převodník tlakový PX2X2 dvojitý bal. á 8 ks T005074A</t>
  </si>
  <si>
    <t>ZD837</t>
  </si>
  <si>
    <t>Elektroda EKG-TAB pěnová 25 x 25 mm bal. á 5000 ks 19.000.00.715</t>
  </si>
  <si>
    <t>ZE159</t>
  </si>
  <si>
    <t>Nádoba na kontaminovaný odpad 2 l 15-0003</t>
  </si>
  <si>
    <t>ZF159</t>
  </si>
  <si>
    <t>Nádoba na kontaminovaný odpad 1 l 15-0002</t>
  </si>
  <si>
    <t>ZF233</t>
  </si>
  <si>
    <t>Stříkačka injekční arteriální 3 ml line draw L/S bal. á 200 ks 4043E</t>
  </si>
  <si>
    <t>ZG515</t>
  </si>
  <si>
    <t>Zkumavka močová vacuette 10,5 ml bal. á 50 ks 331980455007</t>
  </si>
  <si>
    <t>ZH491</t>
  </si>
  <si>
    <t>Stříkačka injekční 3-dílná 50 - 60 ml LL MRG00711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</si>
  <si>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</si>
  <si>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</si>
  <si>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</si>
  <si>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</si>
  <si>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</si>
  <si>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</si>
  <si>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ZK798</t>
  </si>
  <si>
    <t xml:space="preserve">Zátka combi modrá 4495152 </t>
  </si>
  <si>
    <t>ZK884</t>
  </si>
  <si>
    <t>Kohout trojcestný discofix modrý 4095111</t>
  </si>
  <si>
    <t>ZA204</t>
  </si>
  <si>
    <t>Drát zaváděcí á 25 ks AW-04432</t>
  </si>
  <si>
    <t>ZB596</t>
  </si>
  <si>
    <t>Mikronebulizér MicroMist 22F 41892</t>
  </si>
  <si>
    <t>ZB648</t>
  </si>
  <si>
    <t>Páska fixační Hand-Fix 30 bal. á 2 ks NKS:60-65</t>
  </si>
  <si>
    <t>ZC748</t>
  </si>
  <si>
    <t>Brýle kyslíkové 210 cm, á 50 ks, 1104</t>
  </si>
  <si>
    <t>ZE253</t>
  </si>
  <si>
    <t>Drainobag 40 malý měch-samost. 5524059</t>
  </si>
  <si>
    <t>ZH093</t>
  </si>
  <si>
    <t>Trokar hrudní Argyle Ch12/23 cm bal. á 10 ks 8888561027</t>
  </si>
  <si>
    <t>ZI031</t>
  </si>
  <si>
    <t>Láhev kojenecká UH 250 ml 2002</t>
  </si>
  <si>
    <t>ZL717</t>
  </si>
  <si>
    <t>Kanyla introcan safety 3 modrá 22G bal. á 50 ks 4251128-01</t>
  </si>
  <si>
    <t>ZL718</t>
  </si>
  <si>
    <t>Kanyla introcan safety 3 růžová 20G bal. á 50 ks 4251130-01</t>
  </si>
  <si>
    <t>ZL688</t>
  </si>
  <si>
    <t>Proužky Accu-Check Inform IIStrip 50 EU1 á 50 ks 05942861</t>
  </si>
  <si>
    <t>ZL689</t>
  </si>
  <si>
    <t>Roztok Accu-Check Performa Int´l Controls 1+2 level 04861736</t>
  </si>
  <si>
    <t>ZL781</t>
  </si>
  <si>
    <t>Konektor bezjehlový K-NECT 7 denní M79400845</t>
  </si>
  <si>
    <t>ZK890</t>
  </si>
  <si>
    <t>Nůžky lister 18 cm B397113920067</t>
  </si>
  <si>
    <t>ZH092</t>
  </si>
  <si>
    <t>Trokar hrudní Argyle Ch10/23 cm bal. á 10 ks 8888561019</t>
  </si>
  <si>
    <t>ZB743</t>
  </si>
  <si>
    <t>Manžeta TK k tonometru dospělá dvouhadičková na suchý zip P00171</t>
  </si>
  <si>
    <t>ZA709</t>
  </si>
  <si>
    <t>Katetr močový foley 22CH bal. á 12 ks 1575-02</t>
  </si>
  <si>
    <t>ZC734</t>
  </si>
  <si>
    <t>Vzduchovod ústní guedell   90 mm 24106</t>
  </si>
  <si>
    <t>ZA715</t>
  </si>
  <si>
    <t>Set infuzní intrafix 4062957</t>
  </si>
  <si>
    <t>ZA804</t>
  </si>
  <si>
    <t>Sáček močový ureofix s hod.diurézou 500 ml klasik s výpustí a antiref. ventilem hadička 120 cm 4417930</t>
  </si>
  <si>
    <t>ZB209</t>
  </si>
  <si>
    <t>Set transfúzní BLLP pro přetlakovou transfuzi bez vzdušného filtru hemomed 05123</t>
  </si>
  <si>
    <t>ZA832</t>
  </si>
  <si>
    <t>Jehla injekční 0,9 x   40 mm žlutá 4657519</t>
  </si>
  <si>
    <t>ZA834</t>
  </si>
  <si>
    <t>Jehla injekční 0,7 x   40 mm černá 4660021</t>
  </si>
  <si>
    <t>ZA835</t>
  </si>
  <si>
    <t>Jehla injekční 0,6 x   25 mm modrá 4657667</t>
  </si>
  <si>
    <t>ZB556</t>
  </si>
  <si>
    <t>Jehla injekční 1,2 x   40 mm růžová 4665120</t>
  </si>
  <si>
    <t>ZB768</t>
  </si>
  <si>
    <t>Jehla vakuová 216/38 mm zelená 450076</t>
  </si>
  <si>
    <t>ZK476</t>
  </si>
  <si>
    <t>Rukavice operační latexové s pudrem ansell medigrip plus vel. 7,5 302925</t>
  </si>
  <si>
    <t>ZL075</t>
  </si>
  <si>
    <t>Rukavice operační gammex bez pudru PF EnLite vel. 8,5 353387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</si>
  <si>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</si>
  <si>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</si>
  <si>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</si>
  <si>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</si>
  <si>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</si>
  <si>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</si>
  <si>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DG382</t>
  </si>
  <si>
    <t>Bactec Plus Aerobic</t>
  </si>
  <si>
    <t>DG385</t>
  </si>
  <si>
    <t>Bactec Plus Anaerobic</t>
  </si>
  <si>
    <t>DG388</t>
  </si>
  <si>
    <t>Játrový bujon (10ml)</t>
  </si>
  <si>
    <t>DG395</t>
  </si>
  <si>
    <t>Diagnostická souprava ABO set monoklonální na 30</t>
  </si>
  <si>
    <t>ZF352</t>
  </si>
  <si>
    <t>Náplast transpore bílá 2,50 cm x 9,14 m bal. á 12 ks 1534-1</t>
  </si>
  <si>
    <t>ZA064</t>
  </si>
  <si>
    <t>Krytí sorbalgon 5 x  5 cm  bal. á 10  ks 999598</t>
  </si>
  <si>
    <t>ZB424</t>
  </si>
  <si>
    <t>Elektroda EKG H34SG 31.1946.21</t>
  </si>
  <si>
    <t>ZB759</t>
  </si>
  <si>
    <t>Zkumavka červená 8 ml gel 455071</t>
  </si>
  <si>
    <t>ZB762</t>
  </si>
  <si>
    <t>Zkumavka červená 6 ml 456092</t>
  </si>
  <si>
    <t>ZD808</t>
  </si>
  <si>
    <t>Kanyla vasofix 22G modrá safety 4269098S-01</t>
  </si>
  <si>
    <t>ZF160</t>
  </si>
  <si>
    <t>Kanyla vasofix 14G oranžová safety 4269225S-01</t>
  </si>
  <si>
    <t>ZA317</t>
  </si>
  <si>
    <t>Krytí s mastí atrauman 5 x  5 cm bal. á 10 ks 499510</t>
  </si>
  <si>
    <t>ZA318</t>
  </si>
  <si>
    <t>Náplast transpore 1,25 cm x 9,14 m 1527-0</t>
  </si>
  <si>
    <t>ZA327</t>
  </si>
  <si>
    <t>Krytí hydrocoll 10 x 10 cm bal. á 10 ks 900744</t>
  </si>
  <si>
    <t>ZA333</t>
  </si>
  <si>
    <t>Krytí aquacel Ag hydrofibre 10 x 10 cm á 10 ks 403708</t>
  </si>
  <si>
    <t>ZA418</t>
  </si>
  <si>
    <t>Náplast metaline pod TS 8 x 9 cm 23094</t>
  </si>
  <si>
    <t>ZA476</t>
  </si>
  <si>
    <t>Krytí mepilex border lite 10 x 10 cm bal. á 5 ks 281300-00</t>
  </si>
  <si>
    <t>ZA518</t>
  </si>
  <si>
    <t>Kompresa NT 7,5 x 7,5 cm nesterilní 06102</t>
  </si>
  <si>
    <t>ZA539</t>
  </si>
  <si>
    <t>Kompresa NT 10 x 10 cm nesterilní 06103</t>
  </si>
  <si>
    <t>ZA542</t>
  </si>
  <si>
    <t>Náplast wet pruf voduvzd. 1,25 cm x 9,14 m bal. á 24 ks K00-3063C</t>
  </si>
  <si>
    <t>ZA589</t>
  </si>
  <si>
    <t>Tampon sterilní stáčený 30 x 30 cm / 5 ks karton á 1500 ks 28007</t>
  </si>
  <si>
    <t>ZA617</t>
  </si>
  <si>
    <t>Tampon TC-OC k ošetření dutiny ústní á 250 ks 12240</t>
  </si>
  <si>
    <t>ZH011</t>
  </si>
  <si>
    <t>Náplast micropore 1,25 cm x 9,14 m bal. á 24 ks 1530-0</t>
  </si>
  <si>
    <t>ZF042</t>
  </si>
  <si>
    <t>Krytí mastný tyl jelonet 10 x 10 cm á 10 ks 7404</t>
  </si>
  <si>
    <t>ZA610</t>
  </si>
  <si>
    <t>Tampon sterilní stáčený 20 x 20 cm / 10 ks karton á 4800 ks 28004</t>
  </si>
  <si>
    <t>ZA492</t>
  </si>
  <si>
    <t>Krytí suprasorb H 10 x 10 cm bal. á 10 ks 20403</t>
  </si>
  <si>
    <t>ZC715</t>
  </si>
  <si>
    <t>Krytí suprasorb X   5 x 5 cm bal. á 5 ks 20540</t>
  </si>
  <si>
    <t>ZA119</t>
  </si>
  <si>
    <t>Trokar hrudní CH18 636.18</t>
  </si>
  <si>
    <t>ZA161</t>
  </si>
  <si>
    <t>Zavaděč bal. á 10 ks CI09800</t>
  </si>
  <si>
    <t>ZA170</t>
  </si>
  <si>
    <t>Pásek k TS kanyle pěnový 520000</t>
  </si>
  <si>
    <t>ZA689</t>
  </si>
  <si>
    <t>Hadička spojovací tlaková unicath pr. 1,0 mm x 150 cm PB 3115 M</t>
  </si>
  <si>
    <t>ZA728</t>
  </si>
  <si>
    <t>Lopatka lékařská nesterilní 1320100655</t>
  </si>
  <si>
    <t>ZA746</t>
  </si>
  <si>
    <t>Stříkačka injekční 3-dílná 1 ml L Omnifix Solo tuberculin 9161406V</t>
  </si>
  <si>
    <t>ZA831</t>
  </si>
  <si>
    <t>Rourka rektální CH20 délka 40 cm 19-20.100</t>
  </si>
  <si>
    <t>ZA884</t>
  </si>
  <si>
    <t>Rourka rektální CH22 délka 40 cm 19-22.100</t>
  </si>
  <si>
    <t>ZA964</t>
  </si>
  <si>
    <t>Stříkačka janett 3-dílná 60 ml vyplachovací MRG564</t>
  </si>
  <si>
    <t>ZA967</t>
  </si>
  <si>
    <t>Flocare set 800 pump pro enter.vaky-569886  A4323102</t>
  </si>
  <si>
    <t>ZB102</t>
  </si>
  <si>
    <t>Láhev k odsávačce flovac 1l hadice 1,8 m á 45 ks 000-036-020</t>
  </si>
  <si>
    <t>ZB103</t>
  </si>
  <si>
    <t>Láhev k odsávačce flovac 2l hadice 1,8 m 000-036-021</t>
  </si>
  <si>
    <t>ZB301</t>
  </si>
  <si>
    <t>Rampa 5 kohoutů bal. á 20 ks RP 5000 M</t>
  </si>
  <si>
    <t>ZB302</t>
  </si>
  <si>
    <t>Rampa 3 kohouty RP 3000 M</t>
  </si>
  <si>
    <t>ZB311</t>
  </si>
  <si>
    <t>Kanyla ET 8.5 mm s manž. bal. á 20 ks 100/199/085</t>
  </si>
  <si>
    <t>ZB314</t>
  </si>
  <si>
    <t>Kanyla TS 8,0 s manžetou bal. á 2 ks 100/523/080</t>
  </si>
  <si>
    <t>ZB536</t>
  </si>
  <si>
    <t>Kanyla arteriální á 25 ks BED:682245</t>
  </si>
  <si>
    <t>ZB543</t>
  </si>
  <si>
    <t>Souprava odběrová tracheální G05206</t>
  </si>
  <si>
    <t>ZB767</t>
  </si>
  <si>
    <t>Jehla vakuová 226/38 mm černá 450075</t>
  </si>
  <si>
    <t>ZB772</t>
  </si>
  <si>
    <t>Přechodka adaptér luer 450070</t>
  </si>
  <si>
    <t>ZB777</t>
  </si>
  <si>
    <t>Zkumavka červená 4 ml gel 454071</t>
  </si>
  <si>
    <t>ZB780</t>
  </si>
  <si>
    <t>Kontejner 120 ml sterilní 331690250350</t>
  </si>
  <si>
    <t>ZB852</t>
  </si>
  <si>
    <t>Elektroda defibrilační adhezivní pro dospělé bal. á 10 ks 130 x 100 mm 2059145-010</t>
  </si>
  <si>
    <t>ZB988</t>
  </si>
  <si>
    <t>System hrudní drenáže Pleur-evac bal. á 6 ks A-6000-08LF</t>
  </si>
  <si>
    <t>ZC506</t>
  </si>
  <si>
    <t>Kompresa NT 10 x 10 cm / 5 ks sterilní 1325020275</t>
  </si>
  <si>
    <t>ZC640</t>
  </si>
  <si>
    <t>Senzor flotrac s hadicí 213 cm MHD8R</t>
  </si>
  <si>
    <t>ZC769</t>
  </si>
  <si>
    <t>Hadička spojovací HS 1,8 x 450LL 606301</t>
  </si>
  <si>
    <t>ZC772</t>
  </si>
  <si>
    <t>Maska aerosolová pro dospělé 13101</t>
  </si>
  <si>
    <t>ZC777</t>
  </si>
  <si>
    <t>Filtr sací MSF 271-022-001</t>
  </si>
  <si>
    <t>ZC863</t>
  </si>
  <si>
    <t>Hadička spojovací HS 1,8 x 1800LL 606304</t>
  </si>
  <si>
    <t>ZC906</t>
  </si>
  <si>
    <t>Škrtidlo se sponou pro dospělé 25 x 500 mm KVS25500</t>
  </si>
  <si>
    <t>ZD113</t>
  </si>
  <si>
    <t>Manžeta fixační Ute-Fix á 30 ks NKS:40-06</t>
  </si>
  <si>
    <t>ZD212</t>
  </si>
  <si>
    <t>Brýle kyslíkové pro dospělé 1161000/L</t>
  </si>
  <si>
    <t>ZD261</t>
  </si>
  <si>
    <t>Kanyla ET 7.0 mm s manž. bal. á 20 ks 100/199/070</t>
  </si>
  <si>
    <t>ZE018</t>
  </si>
  <si>
    <t xml:space="preserve">Kyveta k hemochr. bal. 45 ks JACT-LR </t>
  </si>
  <si>
    <t>ZE146</t>
  </si>
  <si>
    <t>Micro mist nebulizer bal. á 50 ks 41745</t>
  </si>
  <si>
    <t>ZG001</t>
  </si>
  <si>
    <t>Husí krk expandi-flex s dvojtou otočnou spojkou á 30 ks 22531</t>
  </si>
  <si>
    <t>ZG367</t>
  </si>
  <si>
    <t>Okruh dýchací pro intenzivní péči bal. á 10 ks VME:51003394</t>
  </si>
  <si>
    <t>ZG368</t>
  </si>
  <si>
    <t>Vak jednorázový anesteziologický 2 l VAD:G-118001- doprodej</t>
  </si>
  <si>
    <t>ZH168</t>
  </si>
  <si>
    <t>Stříkačka injekční 3-dílná 1 ml L tuberculin KD-JECT III 831786</t>
  </si>
  <si>
    <t>ZH818</t>
  </si>
  <si>
    <t>Katetr močový foley CH20 180605-000200</t>
  </si>
  <si>
    <t>ZI179</t>
  </si>
  <si>
    <t>Zkumavka s mediem+ flovakovaný tampon eSwab růžový 490CE.A</t>
  </si>
  <si>
    <t>ZJ310</t>
  </si>
  <si>
    <t>Katetr močový foley CH12 180605-000120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</si>
  <si>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</si>
  <si>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</si>
  <si>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</si>
  <si>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</si>
  <si>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</si>
  <si>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</si>
  <si>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ZK799</t>
  </si>
  <si>
    <t>Zátka combi červená 4495101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</si>
  <si>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</si>
  <si>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</si>
  <si>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</si>
  <si>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</si>
  <si>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</si>
  <si>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</si>
  <si>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ZL174</t>
  </si>
  <si>
    <t>Systém odsávací uzavřený TS Comfortsoft CH 14 30 cm 72 hod. 02-011-05</t>
  </si>
  <si>
    <t>ZL249</t>
  </si>
  <si>
    <t>Hadice vrapovaná bal. á 50 m 038-01-228</t>
  </si>
  <si>
    <t>ZL333</t>
  </si>
  <si>
    <t>Systém odsávací uzavřený ET Comfortsoft CH 14 55 cm 72 hod. 02-011-11</t>
  </si>
  <si>
    <t>ZA252</t>
  </si>
  <si>
    <t>Zavaděč perkutánní intro-flex 8,5F bal. á 10 ks I350BF85</t>
  </si>
  <si>
    <t>ZA725</t>
  </si>
  <si>
    <t>Kanyla TS 8,0 s manžetou bal. á 10 ks 100/860/080</t>
  </si>
  <si>
    <t>ZA969</t>
  </si>
  <si>
    <t>Flocare set pro gravitační výživu 35146</t>
  </si>
  <si>
    <t>ZB077</t>
  </si>
  <si>
    <t>Láhev redon drenofast 600 ml-samostatná 28 650</t>
  </si>
  <si>
    <t>ZB263</t>
  </si>
  <si>
    <t>Kanyla TS 9,0 s manžetou bal. á 2 ks 100/523/090</t>
  </si>
  <si>
    <t>ZB298</t>
  </si>
  <si>
    <t>Trokar hrudní Argyle Ch16/25 cm bal. á 10 ks 8888561035</t>
  </si>
  <si>
    <t>ZB303</t>
  </si>
  <si>
    <t>Spojka asymetrická 4 x 7 mm 120 420</t>
  </si>
  <si>
    <t>ZB531</t>
  </si>
  <si>
    <t>Hadička vysokotlaká combidyn 200 cm 5215035</t>
  </si>
  <si>
    <t>ZB545</t>
  </si>
  <si>
    <t>Spojka asymetrická 7-10 60 mm 75111</t>
  </si>
  <si>
    <t>ZB632</t>
  </si>
  <si>
    <t>Ventil expirační jednorázový á 10 ks 84 14 776</t>
  </si>
  <si>
    <t>ZB666</t>
  </si>
  <si>
    <t>Spojka Y symetrická 9-9-9 mm 120 490</t>
  </si>
  <si>
    <t>ZB937</t>
  </si>
  <si>
    <t>Nůžky chirurgické rovné hrotnaté P00770</t>
  </si>
  <si>
    <t>ZC351</t>
  </si>
  <si>
    <t>Systém odsávací uzavřený CH14 jednocestný 30 cm 72 hod. bal. á 20 ks Z115-14</t>
  </si>
  <si>
    <t>ZD021</t>
  </si>
  <si>
    <t>Láhev 0,50 l šroubový uzávěr 111-888-055</t>
  </si>
  <si>
    <t>ZD454</t>
  </si>
  <si>
    <t>Filtr pro dospělé s HME a portem 038-41-355</t>
  </si>
  <si>
    <t>ZF295</t>
  </si>
  <si>
    <t>Okruh anesteziologický 1,6 m s nízkou poddajností 038-01-130</t>
  </si>
  <si>
    <t>ZG481</t>
  </si>
  <si>
    <t>Systém hrudní drenáže Pleur-evac A-6002-08LF</t>
  </si>
  <si>
    <t>ZJ277</t>
  </si>
  <si>
    <t>Ventil jednorázový expirační V500 á 10 ks MP01060</t>
  </si>
  <si>
    <t>ZL435</t>
  </si>
  <si>
    <t>Trokar hrudní CH20 délka 40 cm vnější pr. 6,6 mm bal. á 10 ks 02.000.30.020</t>
  </si>
  <si>
    <t>ZL436</t>
  </si>
  <si>
    <t>Trokar hrudní CH24 délka 40 cm vnější pr. 8,0 mm bal. á 10 ks 02.000.30.024</t>
  </si>
  <si>
    <t>ZC982</t>
  </si>
  <si>
    <t>Kanyla TS 8,5 s manžetou bal. á 10 ks 100/860/085</t>
  </si>
  <si>
    <t>ZL437</t>
  </si>
  <si>
    <t>Trokar hrudní CH28 délka 40 cm vnější pr. 9,3 mm bal. á 10 ks 02.000.30.028</t>
  </si>
  <si>
    <t>ZL216</t>
  </si>
  <si>
    <t>Senzor fore-sight dual large (dle domluvy p. Pecky na ks) 01-07-2007</t>
  </si>
  <si>
    <t>ZL215</t>
  </si>
  <si>
    <t>Senzor fore-sight dual medium (dle domluvy p. Pecky na ks) 01-07-2005</t>
  </si>
  <si>
    <t>ZL438</t>
  </si>
  <si>
    <t>Trokar hrudní CH32 délka 40 cm vnější pr. 10,6 mm bal. á 10 ks 02.000.30.032</t>
  </si>
  <si>
    <t>ZD724</t>
  </si>
  <si>
    <t>Rourka vrap.s hladkým průsvitem 20011</t>
  </si>
  <si>
    <t>ZB333</t>
  </si>
  <si>
    <t>Spojka paralerní na 3 vaky-par bal. á 20 ks H3051</t>
  </si>
  <si>
    <t>ZJ654</t>
  </si>
  <si>
    <t>Maska pro neinvazivní ventilaci Nova Star vel. M MP01580</t>
  </si>
  <si>
    <t>ZD996</t>
  </si>
  <si>
    <t>Spojka Y 9-9-9 nest. 86062572</t>
  </si>
  <si>
    <t>ZF442</t>
  </si>
  <si>
    <t>Vak dýchací 2000 ml 2820</t>
  </si>
  <si>
    <t>ZL176</t>
  </si>
  <si>
    <t>Systém odsávací uzavřený ET Comfortsoft CH 16 55 cm 72 hod. 02-011-12</t>
  </si>
  <si>
    <t>ZC039</t>
  </si>
  <si>
    <t>Kádinka 250 ml vysoká sklo 632417012250</t>
  </si>
  <si>
    <t>ZC637</t>
  </si>
  <si>
    <t>Arteriofix bal. á 20 ks 20G 5206324</t>
  </si>
  <si>
    <t>ZB819</t>
  </si>
  <si>
    <t>Arteriofix bal. á 20 ks 5206332</t>
  </si>
  <si>
    <t>ZC218</t>
  </si>
  <si>
    <t>Katetr dialyzační 2 lumen  14,0Fr 15 cm CS-22142-F</t>
  </si>
  <si>
    <t>ZC998</t>
  </si>
  <si>
    <t>Katetr centrální žilní-set CS-04400</t>
  </si>
  <si>
    <t>ZF904</t>
  </si>
  <si>
    <t>Katetr bipolární stimul. 5FR AI07155</t>
  </si>
  <si>
    <t>ZA199</t>
  </si>
  <si>
    <t>Katetr CVC  3 lumen 7Fr s antimikrob.úprav. á 5 ks NM-22703</t>
  </si>
  <si>
    <t>ZA254</t>
  </si>
  <si>
    <t>Katetr SG CCO,CEDV,CSvO2 7,5F 774HF75</t>
  </si>
  <si>
    <t>ZE079</t>
  </si>
  <si>
    <t>Set transfúzní non PVC s odvzdušněním a bakteriálním filtrem ZAR-I-TS</t>
  </si>
  <si>
    <t>ZE420</t>
  </si>
  <si>
    <t>Set hadicový pro aquarius hemofiltr HF19 AQUASET19</t>
  </si>
  <si>
    <t>ZA833</t>
  </si>
  <si>
    <t>Jehla injekční 0,8 x   40 mm zelená 4657527</t>
  </si>
  <si>
    <t>ZB436</t>
  </si>
  <si>
    <t>Jehla eco flac mix, bal.250 ks, 16401</t>
  </si>
  <si>
    <t>ZB769</t>
  </si>
  <si>
    <t>Jehla vakuová 206/38 mm žlutá 450077</t>
  </si>
  <si>
    <t>ZL073</t>
  </si>
  <si>
    <t>Rukavice operační gammex bez pudru PF EnLite vel. 7,5 353385</t>
  </si>
  <si>
    <t>ZL074</t>
  </si>
  <si>
    <t>Rukavice operační gammex bez pudru PF EnLite vel. 8,0 353386</t>
  </si>
  <si>
    <t>DA002</t>
  </si>
  <si>
    <t>PROUZKY TETRAPHAN DIA  KATALOGO</t>
  </si>
  <si>
    <t>DD075</t>
  </si>
  <si>
    <t>MEMBR.SOUPRAVA REF.D711</t>
  </si>
  <si>
    <t>DC320</t>
  </si>
  <si>
    <t>AUTOCHECK TM5+/LEVEL3/S7755</t>
  </si>
  <si>
    <t>DA001</t>
  </si>
  <si>
    <t>PROUZKY DIAPHAN pro samotestování 50ks</t>
  </si>
  <si>
    <t>DC240</t>
  </si>
  <si>
    <t>KALIBRACNI ROZTOK S1720</t>
  </si>
  <si>
    <t>DC241</t>
  </si>
  <si>
    <t>KALIBRACNI ROZTOK S1730</t>
  </si>
  <si>
    <t>DF171</t>
  </si>
  <si>
    <t>KALIBRACNI ROZTOK1  S1820 (ABL 825)</t>
  </si>
  <si>
    <t>DB942</t>
  </si>
  <si>
    <t>MEMBR.SOUPRAVA PCO2 D788</t>
  </si>
  <si>
    <t>DB599</t>
  </si>
  <si>
    <t>PROMÝVACÍ ROZTOK S4970</t>
  </si>
  <si>
    <t>DF169</t>
  </si>
  <si>
    <t>PROMYVACI ROZTOK S4980 (ABL 825)</t>
  </si>
  <si>
    <t>DC319</t>
  </si>
  <si>
    <t>AUTOCHECK TM5+/LEVEL1/S7735</t>
  </si>
  <si>
    <t>DC402</t>
  </si>
  <si>
    <t>AUTOCHECK TM5+/LEVEL2/S7745</t>
  </si>
  <si>
    <t>DB437</t>
  </si>
  <si>
    <t>KALIBRACNI PLYN 1(10 bar)</t>
  </si>
  <si>
    <t>DC806</t>
  </si>
  <si>
    <t>CISTICI ROZTOK S7375, 175 ml</t>
  </si>
  <si>
    <t>DC853</t>
  </si>
  <si>
    <t>KALIBRACNI PLYN 2</t>
  </si>
  <si>
    <t>DF166</t>
  </si>
  <si>
    <t>KALIBRACNI ROZTOK2  S1830 (ABL 825)</t>
  </si>
  <si>
    <t>DF445</t>
  </si>
  <si>
    <t>Odpadni nadoba D512 600 ml</t>
  </si>
  <si>
    <t>DF504</t>
  </si>
  <si>
    <t>Zkumavka s heparinasou a 20 ks</t>
  </si>
  <si>
    <t>DC321</t>
  </si>
  <si>
    <t>AUTOCHECK TM5+/LEVEL4/,S7765</t>
  </si>
  <si>
    <t>DD354</t>
  </si>
  <si>
    <t>TEG Kaolin</t>
  </si>
  <si>
    <t>DF593</t>
  </si>
  <si>
    <t>Zkumavka bez heparinasy a 20 ks</t>
  </si>
  <si>
    <t>DE022</t>
  </si>
  <si>
    <t>Glukózová membránová souprava, D7066</t>
  </si>
  <si>
    <t>DG379</t>
  </si>
  <si>
    <t>Doprava 21%</t>
  </si>
  <si>
    <t>ZA337</t>
  </si>
  <si>
    <t>Náplast softpore 1,25 cm x 9,15 m bal. á 24 ks 1320103111</t>
  </si>
  <si>
    <t>ZA423</t>
  </si>
  <si>
    <t>Obinadlo elastické idealtex 12 cm x 5 m 9310633</t>
  </si>
  <si>
    <t>ZA444</t>
  </si>
  <si>
    <t>Tampon nesterilní stáčený 20 x 19 cm 1320300404</t>
  </si>
  <si>
    <t>ZA465</t>
  </si>
  <si>
    <t>Fólie incizní raucodrape sterilní 45 x 50 cm 23445</t>
  </si>
  <si>
    <t>ZA502</t>
  </si>
  <si>
    <t>Tampon nesterilní stáčený 30 x 60 cm 1320300406</t>
  </si>
  <si>
    <t>ZA504</t>
  </si>
  <si>
    <t>Krytí hypafix transparent ( náhrada za krytí opsite flexifix 10 cm x 10 m ) 7237801</t>
  </si>
  <si>
    <t>ZF080</t>
  </si>
  <si>
    <t>Tampon šitý 12 x 47 cm karton á 300 ks 1230100311</t>
  </si>
  <si>
    <t>ZJ275</t>
  </si>
  <si>
    <t>Krytí aquacel Ag surgical 9 x 25 cm á 10 ks 412011</t>
  </si>
  <si>
    <t>KG693</t>
  </si>
  <si>
    <t>oxygenátor medos hilite 7000 rheoparin LGTME6201C001</t>
  </si>
  <si>
    <t>KG694</t>
  </si>
  <si>
    <t>set hadicový medos reoparin coated LGTMEH1C1754</t>
  </si>
  <si>
    <t>KG695</t>
  </si>
  <si>
    <t>set kardioplegie LGTMEH32780</t>
  </si>
  <si>
    <t>KG779</t>
  </si>
  <si>
    <t>set hadicový medos reoparin coated LGTMEH2C1753</t>
  </si>
  <si>
    <t>KG780</t>
  </si>
  <si>
    <t>rezervoár venózní MVC4030 rheoparin LGTME62210100</t>
  </si>
  <si>
    <t>KG855</t>
  </si>
  <si>
    <t>oxygenátor terumo capiox RX-25 CX-RX25RW</t>
  </si>
  <si>
    <t>KG856</t>
  </si>
  <si>
    <t>set hadicový k oxygenátoru terumo P2091</t>
  </si>
  <si>
    <t>KH443</t>
  </si>
  <si>
    <t>Sonda-cryo surgical probe 60CM1</t>
  </si>
  <si>
    <t>KH584</t>
  </si>
  <si>
    <t>stabilizátor Octopus AS TS2500</t>
  </si>
  <si>
    <t>KH585</t>
  </si>
  <si>
    <t>set Octopus AS a Starfish EVO EASE</t>
  </si>
  <si>
    <t>KH587</t>
  </si>
  <si>
    <t>ofuk Blow mister 22150</t>
  </si>
  <si>
    <t>ZA259</t>
  </si>
  <si>
    <t>Kanyla do safény vessel VSL009WV</t>
  </si>
  <si>
    <t>ZA759</t>
  </si>
  <si>
    <t>Drén redon CH10 50 cm U2111000</t>
  </si>
  <si>
    <t>ZA791</t>
  </si>
  <si>
    <t>Stříkačka janett 3-dílná 140-160 ml vyplachovací JNP1543 MED114408</t>
  </si>
  <si>
    <t>ZA932</t>
  </si>
  <si>
    <t>Elektroda neutrální ke koagulaci bal. á 50 ks E7509</t>
  </si>
  <si>
    <t>ZB011</t>
  </si>
  <si>
    <t xml:space="preserve">Kanyla aortální glide EZF21TA </t>
  </si>
  <si>
    <t>ZB012</t>
  </si>
  <si>
    <t>Kanyla aortální glide EZF24TA</t>
  </si>
  <si>
    <t>ZB074</t>
  </si>
  <si>
    <t>Kanyla venózní vakuová TF292902A</t>
  </si>
  <si>
    <t>ZB078</t>
  </si>
  <si>
    <t>Láhev redon drenofast 600 ml-kompletní á 30 ks 28 600</t>
  </si>
  <si>
    <t>ZB097</t>
  </si>
  <si>
    <t>Trokar hrudní Argyle Ch24/41 cm bal. á 10 ks 8888561050</t>
  </si>
  <si>
    <t>ZB164</t>
  </si>
  <si>
    <t xml:space="preserve">Kyveta k hemochr. ACT+  bal. 45 ks JACT+ </t>
  </si>
  <si>
    <t>ZB165</t>
  </si>
  <si>
    <t>Elektroda steelex elec 3/0 á 36 ks C0992070</t>
  </si>
  <si>
    <t>ZB312</t>
  </si>
  <si>
    <t>Zavaděč trach. rourek pro TR vel. 5.0-8.0 mm bal. á 10 ks 100/120/200</t>
  </si>
  <si>
    <t>ZB358</t>
  </si>
  <si>
    <t>Kanyla venózní perfuzní jednostupňová TFM024L</t>
  </si>
  <si>
    <t>ZB418</t>
  </si>
  <si>
    <t>Kanyla endobronchiální levá 35FG 198-35L</t>
  </si>
  <si>
    <t>ZB450</t>
  </si>
  <si>
    <t>Vak na transfuzi bal. á 20 ks TGR0592</t>
  </si>
  <si>
    <t>ZB493</t>
  </si>
  <si>
    <t>Kanyla aortální glide 24Fr EZC24TA</t>
  </si>
  <si>
    <t>ZB504</t>
  </si>
  <si>
    <t>Kanyla venózní perfuzní jednostupňová TFM028L</t>
  </si>
  <si>
    <t>ZB532</t>
  </si>
  <si>
    <t>Senzor level 95133 SC-23-27-41</t>
  </si>
  <si>
    <t>ZB539</t>
  </si>
  <si>
    <t>Kanyla endobronchiální levá 37FG 198-37L</t>
  </si>
  <si>
    <t>ZB540</t>
  </si>
  <si>
    <t>Kanyla endobronchiální levá 39F 198-39L</t>
  </si>
  <si>
    <t>ZB598</t>
  </si>
  <si>
    <t>Spojka přímá symetrická 7 x 7 mm 120 430</t>
  </si>
  <si>
    <t>ZB844</t>
  </si>
  <si>
    <t>Esmarch 60 x 1250 KVS 06125</t>
  </si>
  <si>
    <t>ZB866</t>
  </si>
  <si>
    <t>Drát ocelový Steel 7,4 x 45 cm M624G</t>
  </si>
  <si>
    <t>ZB916</t>
  </si>
  <si>
    <t>Okruh anesteziologický univerzální 1,6 m 2900</t>
  </si>
  <si>
    <t>ZB964</t>
  </si>
  <si>
    <t>Výplň pro chir. svorky 86 mm, pár č.6 DSAFE86</t>
  </si>
  <si>
    <t>ZC291</t>
  </si>
  <si>
    <t>Manžeta přetlaková 1000 ml 100 ZIT-1000 (051-018-804)</t>
  </si>
  <si>
    <t>ZC586</t>
  </si>
  <si>
    <t>Filtr H-V kompaktní kombinovaný sterilní přímý á 25 ks 19401</t>
  </si>
  <si>
    <t>ZC655</t>
  </si>
  <si>
    <t>Kanyla venózní perfuzní jednostupňová TFM026L</t>
  </si>
  <si>
    <t>ZC728</t>
  </si>
  <si>
    <t>Hadice silikon 1,5 x 3 m á 25 m 34.000.00.101</t>
  </si>
  <si>
    <t>ZC744</t>
  </si>
  <si>
    <t>Katetr močový tiemann CH16 s balonkem bal. á 12 ks K02-9816-02</t>
  </si>
  <si>
    <t>ZC752</t>
  </si>
  <si>
    <t>Čepelka skalpelová 15 BB515</t>
  </si>
  <si>
    <t>ZD945</t>
  </si>
  <si>
    <t>Filtr bakteriální a virový 1544</t>
  </si>
  <si>
    <t>ZD979</t>
  </si>
  <si>
    <t>Kanyla vasofix 17G bílá safety 4269152S-01</t>
  </si>
  <si>
    <t>ZD980</t>
  </si>
  <si>
    <t>Kanyla vasofix 18G zelená safety 4269136S-01</t>
  </si>
  <si>
    <t>ZE136</t>
  </si>
  <si>
    <t>Drát ocelový flexibilní 7/45 cm bal. á 48 ks KS1-745-4</t>
  </si>
  <si>
    <t>ZF018</t>
  </si>
  <si>
    <t>Kanyla vasofix 16G šedá safety 4269179S-01</t>
  </si>
  <si>
    <t>ZF090</t>
  </si>
  <si>
    <t>Stapler kožní 783100</t>
  </si>
  <si>
    <t>ZG916</t>
  </si>
  <si>
    <t>Elektroda neutrální bipolární pro dospělé á 100 ks 2510</t>
  </si>
  <si>
    <t>ZH789</t>
  </si>
  <si>
    <t>Okruh anesteziologický 22 mm Compact II 2 l vak  2154</t>
  </si>
  <si>
    <t>ZI123</t>
  </si>
  <si>
    <t>Tkáňové lepidlo BioGlue 10 ml BG3510-5-G</t>
  </si>
  <si>
    <t>ZI655</t>
  </si>
  <si>
    <t>Difuzér plynový pro mimotělní oběh P8020/00</t>
  </si>
  <si>
    <t>ZK981</t>
  </si>
  <si>
    <t xml:space="preserve">Set kardio kombi 2666711 </t>
  </si>
  <si>
    <t>ZK982</t>
  </si>
  <si>
    <t>Set Revize + chlopeň 2666611</t>
  </si>
  <si>
    <t>ZL513</t>
  </si>
  <si>
    <t>Vak na krev bal. á 50 ks JH10.04246</t>
  </si>
  <si>
    <t>ZA160</t>
  </si>
  <si>
    <t>Katetr MAC s antibak.úpravou 9Fr/10 cm SI-21142</t>
  </si>
  <si>
    <t>ZA257</t>
  </si>
  <si>
    <t>Kanyla retrográdní kardioplegická SRT014MIBB</t>
  </si>
  <si>
    <t>ZB324</t>
  </si>
  <si>
    <t>Plegie cílená á 20 ks 30012</t>
  </si>
  <si>
    <t>ZB357</t>
  </si>
  <si>
    <t>Pásek adapter coronary perfusion typ Y 10004</t>
  </si>
  <si>
    <t>ZB790</t>
  </si>
  <si>
    <t>Hadice k flokaru ats suction line 9108481</t>
  </si>
  <si>
    <t>ZB853</t>
  </si>
  <si>
    <t>Kanyla venózní perfuzní jednostupňová TFM030L</t>
  </si>
  <si>
    <t>ZB932</t>
  </si>
  <si>
    <t>Systém cpap valve aproximate 85006 X5 bal. á 5 ks 125-20</t>
  </si>
  <si>
    <t>ZB952</t>
  </si>
  <si>
    <t>Plegie cílená á 20 ks 30010</t>
  </si>
  <si>
    <t>ZC641</t>
  </si>
  <si>
    <t>Kanyla endobronchiální levá 39 S125-39</t>
  </si>
  <si>
    <t>ZC721</t>
  </si>
  <si>
    <t>Filtr prachový pro kanystr ADU bal. á 40 ks 427001400</t>
  </si>
  <si>
    <t>ZC940</t>
  </si>
  <si>
    <t>Pumpa centrifugální 050-300-000</t>
  </si>
  <si>
    <t>ZC947</t>
  </si>
  <si>
    <t>Katetr močový tiemann CH12 s balonkem bal. á 12 ks K02-9812-02</t>
  </si>
  <si>
    <t>ZD920</t>
  </si>
  <si>
    <t>Klip horizon S-WIDE 30 x 6 bal. á 180 ks HZ1201</t>
  </si>
  <si>
    <t>ZE548</t>
  </si>
  <si>
    <t>Kanyla arteriální femorální fem-flex 18 Fr FEMII018A</t>
  </si>
  <si>
    <t>ZE555</t>
  </si>
  <si>
    <t>Kanyla venózní femorální VFEM022</t>
  </si>
  <si>
    <t>ZE556</t>
  </si>
  <si>
    <t>Kanyla venózní femorální VFEM020</t>
  </si>
  <si>
    <t>ZE952</t>
  </si>
  <si>
    <t>Kanyla arteriální femorální fem-flex FEMI016A</t>
  </si>
  <si>
    <t>ZG002</t>
  </si>
  <si>
    <t>Sání perikardiální SU 29602</t>
  </si>
  <si>
    <t>ZL514</t>
  </si>
  <si>
    <t xml:space="preserve">Hadička k měření tlaku bal. á 20 ks S2589 JH106.5874 </t>
  </si>
  <si>
    <t>ZL623</t>
  </si>
  <si>
    <t>Klipovač horizon open S-WIDE 20 cm zahnutý HZ137082</t>
  </si>
  <si>
    <t>ZB451</t>
  </si>
  <si>
    <t>Trokar hrudní Argyle Ch32/41 cm bal. á 10 ks 8888561076</t>
  </si>
  <si>
    <t>ZA945</t>
  </si>
  <si>
    <t>Plyn kalibrační B k CDI   507 TY 27 S 008</t>
  </si>
  <si>
    <t>ZE550</t>
  </si>
  <si>
    <t>Kanyla arteriální s dilatátorem fem-flex á 5 ks TFA02025</t>
  </si>
  <si>
    <t>ZE715</t>
  </si>
  <si>
    <t>Hadice silikon 1 x 1,8 mm á 25 m MPI:880001</t>
  </si>
  <si>
    <t>ZB296</t>
  </si>
  <si>
    <t>Mikroskalpel Stab Blade/Tip 22,5° Straig 72-2202</t>
  </si>
  <si>
    <t>KI209</t>
  </si>
  <si>
    <t xml:space="preserve">Kleště ablační bipolární Cardioblate - Gemini 4926 </t>
  </si>
  <si>
    <t>ZB009</t>
  </si>
  <si>
    <t>Plyn kalibrační A k CDI   506 TY 79 R 344</t>
  </si>
  <si>
    <t>KG696</t>
  </si>
  <si>
    <t>sada aplikační (2 ks odsávací kanyla MES 9570 + 1 ks kanyla do kořene aorty MER 2015 + 1 ks hadicový organizér) MEH - APSET LGTMEH123317</t>
  </si>
  <si>
    <t>ZB365</t>
  </si>
  <si>
    <t>Kanyla aortální glide EZC21TA</t>
  </si>
  <si>
    <t>ZB309</t>
  </si>
  <si>
    <t>Kanyla ET 7.5 mm s manž. bal. á 20 ks 100/199/075</t>
  </si>
  <si>
    <t>ZI016</t>
  </si>
  <si>
    <t>Tkáňové lepidlo BioGlue 5 ml BG3515-5-G</t>
  </si>
  <si>
    <t>KH172</t>
  </si>
  <si>
    <t xml:space="preserve">spojka Retroguard 3/8 x 3/8 718828200002 </t>
  </si>
  <si>
    <t>ZG134</t>
  </si>
  <si>
    <t>Katetr močový nelaton CH14 pro měření teploty 179360-000140</t>
  </si>
  <si>
    <t>ZB398</t>
  </si>
  <si>
    <t>Maska supraglotická č. 4 8204</t>
  </si>
  <si>
    <t>ZL515</t>
  </si>
  <si>
    <t>Spojka Y 1/2-3/8-3/8 á 25 ks MEYK1H5440</t>
  </si>
  <si>
    <t>ZJ746</t>
  </si>
  <si>
    <t>Spojka 3/8 - 1/4 bal. á 25 ks MEGK1H4300</t>
  </si>
  <si>
    <t>KC601</t>
  </si>
  <si>
    <t>acrobat SUV sada 87XO4-9000S</t>
  </si>
  <si>
    <t>ZL012</t>
  </si>
  <si>
    <t>Adaptér w/w 5206634</t>
  </si>
  <si>
    <t>ZC754</t>
  </si>
  <si>
    <t>Čepelka skalpelová 21 BB521</t>
  </si>
  <si>
    <t>ZE215</t>
  </si>
  <si>
    <t>Punch aortální jednorázový 15 cm délka 2,8 mm bal. á 6 ks DP- 28K</t>
  </si>
  <si>
    <t>ZF158</t>
  </si>
  <si>
    <t>Hlavice průboj. aort. 4 mm FB184R</t>
  </si>
  <si>
    <t>ZB542</t>
  </si>
  <si>
    <t>Adaptér m/m 5206642</t>
  </si>
  <si>
    <t>ZF483</t>
  </si>
  <si>
    <t>Kanyla tracheoskopická VivaSight 37F DL DLVT37L</t>
  </si>
  <si>
    <t>ZF486</t>
  </si>
  <si>
    <t>Kanyla tracheoskopická VivaSight 39F DL DLVT39L</t>
  </si>
  <si>
    <t>ZB698</t>
  </si>
  <si>
    <t>Kanyla koronární 4,0 mm bal. á 10 ks 225797</t>
  </si>
  <si>
    <t>ZA764</t>
  </si>
  <si>
    <t>Kanyla venózní dvoustupňová 32-40Fr TR3240OA</t>
  </si>
  <si>
    <t>ZF480</t>
  </si>
  <si>
    <t>Kanyla tracheoskopická VivaSight 35F DL DLVT35L</t>
  </si>
  <si>
    <t>ZF982</t>
  </si>
  <si>
    <t>Spojka Dideco D681 RAC.DIR. 3/8-3/8 CAL SC-5237_CZ</t>
  </si>
  <si>
    <t>ZM236</t>
  </si>
  <si>
    <t xml:space="preserve">Kanyla femorální venózní 23 Fr. BE-PVL2355 JH104.7295             </t>
  </si>
  <si>
    <t>ZB323</t>
  </si>
  <si>
    <t>Spojka Dideco D652 RAC. 1/4+L.L. SC-05250</t>
  </si>
  <si>
    <t>ZB344</t>
  </si>
  <si>
    <t>Vodič ochranný pro pilu GB094R</t>
  </si>
  <si>
    <t>ZA992</t>
  </si>
  <si>
    <t>Maska supraglotická č. 5 8205</t>
  </si>
  <si>
    <t>ZM233</t>
  </si>
  <si>
    <t xml:space="preserve">Kanyla femorální arteriální 17 Fr. BE-PAS1715 JH104.7281                  </t>
  </si>
  <si>
    <t>KC706</t>
  </si>
  <si>
    <t>ring annulo.tricuspid 4900T34</t>
  </si>
  <si>
    <t>KC608</t>
  </si>
  <si>
    <t>mhv regent SJM, 25AGFN-756</t>
  </si>
  <si>
    <t>KC613</t>
  </si>
  <si>
    <t>mhv masters SJM, 25MJ-501</t>
  </si>
  <si>
    <t>KC614</t>
  </si>
  <si>
    <t>mhv masters SJM, 27MJ-501</t>
  </si>
  <si>
    <t>ZF685</t>
  </si>
  <si>
    <t>Šroub samořezný unilock sternální 10 mm 04.501.110</t>
  </si>
  <si>
    <t>ZF686</t>
  </si>
  <si>
    <t>Šroub samořezný unilock sternální 12 mm 04.501.112</t>
  </si>
  <si>
    <t>ZG486</t>
  </si>
  <si>
    <t>Dlaha sternální uzamykatelná 2,4 mm 460.019</t>
  </si>
  <si>
    <t>ZH558</t>
  </si>
  <si>
    <t>Šroub samořezný unilock sternální 14 mm 04.501.114</t>
  </si>
  <si>
    <t>ZH559</t>
  </si>
  <si>
    <t>Šroub samořezný unilock sternální 16 mm 04.501.116</t>
  </si>
  <si>
    <t>ZI132</t>
  </si>
  <si>
    <t>Dlaha sternální 2,4 mm pro tělo sterna 460.045</t>
  </si>
  <si>
    <t>ZJ546</t>
  </si>
  <si>
    <t>Dlaha sternální ZipFix  balení á 5 ks 08.501.001.05S</t>
  </si>
  <si>
    <t>ZG540</t>
  </si>
  <si>
    <t>Dlaha sternální 2,4 mm pro tělo sterna 460.038</t>
  </si>
  <si>
    <t>KC712</t>
  </si>
  <si>
    <t>ring holder mitral 4450M34</t>
  </si>
  <si>
    <t>ZH560</t>
  </si>
  <si>
    <t>Šroub samořezný unilock sternální 18 mm 04.501.118</t>
  </si>
  <si>
    <t>ZF684</t>
  </si>
  <si>
    <t>Dlaha sternální uzamykatelná 2,4 mm 460.023</t>
  </si>
  <si>
    <t>ZI644</t>
  </si>
  <si>
    <t xml:space="preserve">Dlaha sternální uzamykatelná 2,4 mm rovná 460.046 </t>
  </si>
  <si>
    <t>ZG541</t>
  </si>
  <si>
    <t>Dlaha sternální 2,4 mm pro tělo sterna 460.039</t>
  </si>
  <si>
    <t>KC607</t>
  </si>
  <si>
    <t>mhv regent SJM, 23AGFN-756</t>
  </si>
  <si>
    <t>KI338</t>
  </si>
  <si>
    <t>kroužek anuloplastický MC3 Trikuspidální 32mm 4900T32</t>
  </si>
  <si>
    <t>KI332</t>
  </si>
  <si>
    <t>kroužek anuloplastický Physio Mitrální 36mm 4450M36</t>
  </si>
  <si>
    <t>KC707</t>
  </si>
  <si>
    <t>ring annulo.tricuspid 4900T36</t>
  </si>
  <si>
    <t>KI329</t>
  </si>
  <si>
    <t>kroužek anuloplastický Physio Mitrální 30mm 4450M30</t>
  </si>
  <si>
    <t>KI339</t>
  </si>
  <si>
    <t>kroužek anuloplastický MC3 Trikuspidální 34mm 4900T34</t>
  </si>
  <si>
    <t>KC606</t>
  </si>
  <si>
    <t>mhv regent SJM, 21AGFN-756</t>
  </si>
  <si>
    <t>ZA819</t>
  </si>
  <si>
    <t>Dlaha sternální ZipFix bal. á 20 ks 08.501.001.20S</t>
  </si>
  <si>
    <t>KC605</t>
  </si>
  <si>
    <t>mhv regent SJM, 19AGFN-756</t>
  </si>
  <si>
    <t>KI328</t>
  </si>
  <si>
    <t>kroužek anuloplastický Physio Mitrální 28mm 4450M28</t>
  </si>
  <si>
    <t>KD591</t>
  </si>
  <si>
    <t>cévka nelaton Ch  8 MPI:110008</t>
  </si>
  <si>
    <t>KD592</t>
  </si>
  <si>
    <t>cévka nelaton Ch10 MPI:110010</t>
  </si>
  <si>
    <t>KD593</t>
  </si>
  <si>
    <t>cévka nelaton Ch12 MPI:110012</t>
  </si>
  <si>
    <t>ZB325</t>
  </si>
  <si>
    <t>Shunt intracoronary 1,50 mm á 5 ks 31150</t>
  </si>
  <si>
    <t>ZB818</t>
  </si>
  <si>
    <t>Katetr CVC 3 lumen certofix protect trio 4163214P-S1+set rouškování pro CVC bal. á 10 ks 47561111</t>
  </si>
  <si>
    <t>ZC615</t>
  </si>
  <si>
    <t>Katetr CVC 3 lumen certofix trio V720 bal. á 10 ks 4163214P</t>
  </si>
  <si>
    <t>ZC627</t>
  </si>
  <si>
    <t>Balón kontrapulzační 40CC/7,5Fr IAB-05840-LWS</t>
  </si>
  <si>
    <t>ZC630</t>
  </si>
  <si>
    <t>Katetr 3 cestný set EU-12853-IMIN</t>
  </si>
  <si>
    <t>ZC636</t>
  </si>
  <si>
    <t>Katetr vent 17Fr 35 cm E061</t>
  </si>
  <si>
    <t>KG690</t>
  </si>
  <si>
    <t>katetr vasoview hemopro, ous C-VH-3000-W</t>
  </si>
  <si>
    <t>KH264</t>
  </si>
  <si>
    <t>disekční systém djumbodis 4</t>
  </si>
  <si>
    <t>ZA191</t>
  </si>
  <si>
    <t>Katetr 3 lumen 7Fr MAC bal. á 5 ks ML-00703</t>
  </si>
  <si>
    <t>ZA211</t>
  </si>
  <si>
    <t>Shunt sensor (čidlo pro CDI500) 510H</t>
  </si>
  <si>
    <t>ZB583</t>
  </si>
  <si>
    <t>Shunt intracoronary 1,75 mm á 5 ks 31175</t>
  </si>
  <si>
    <t>ZC626</t>
  </si>
  <si>
    <t>Balón kontrapulzační 30CC/7,5Fr IAB-05830-LWS</t>
  </si>
  <si>
    <t>ZE312</t>
  </si>
  <si>
    <t>Shunt intracoronary 1,25 mm á 5 ks 31125</t>
  </si>
  <si>
    <t>ZH575</t>
  </si>
  <si>
    <t>Katetr urologický cystofix FG 15 4440153</t>
  </si>
  <si>
    <t>KD633</t>
  </si>
  <si>
    <t>trokar xcel 11 x 100 mm D11LT-X</t>
  </si>
  <si>
    <t>ZC966</t>
  </si>
  <si>
    <t>Set vavd-sada připoj. hadic 500050 bal. á 10 ks JH10.22807</t>
  </si>
  <si>
    <t>ZA260</t>
  </si>
  <si>
    <t>Set k proplachu-adapter kardioplegický CDS004S</t>
  </si>
  <si>
    <t>ZA870</t>
  </si>
  <si>
    <t>Set bez kontr.vakua Yankauer 34092182</t>
  </si>
  <si>
    <t>ZE557</t>
  </si>
  <si>
    <t>Set zavaděcí perkutánní arteriální fem-flex PIKA</t>
  </si>
  <si>
    <t>ZE558</t>
  </si>
  <si>
    <t>Set zavaděcí perkutální venozní fem-flex PIKV</t>
  </si>
  <si>
    <t>ZK337</t>
  </si>
  <si>
    <t xml:space="preserve">Set procedure TX175 04256                             </t>
  </si>
  <si>
    <t>ZM238</t>
  </si>
  <si>
    <t>Set zaváděcí perkutální arteriální PIK100 JH104.7384</t>
  </si>
  <si>
    <t>ZM239</t>
  </si>
  <si>
    <t>Set zaváděcí perkutální venózní PIK150 JH10.47385</t>
  </si>
  <si>
    <t>ZA244</t>
  </si>
  <si>
    <t>Set hemofiltrační incl. BC 140 plus bal. á 10 ks P-0400</t>
  </si>
  <si>
    <t>ZA248</t>
  </si>
  <si>
    <t>Šití prolen bl 2/0 bal. á 12 ks W8977</t>
  </si>
  <si>
    <t>ZA853</t>
  </si>
  <si>
    <t>Šití prolen bl 5/0 bal. á 12 ks W8830</t>
  </si>
  <si>
    <t>ZB145</t>
  </si>
  <si>
    <t>Šití premicron zelený 3/0 bal. á 36 ks C0026815</t>
  </si>
  <si>
    <t>ZB280</t>
  </si>
  <si>
    <t>Šití prolen bl 2/0 bal. á 12 ks W8937</t>
  </si>
  <si>
    <t>ZB537</t>
  </si>
  <si>
    <t>Šití prolen bl 7/0 bal. á 36 ks EH8020H</t>
  </si>
  <si>
    <t>ZB593</t>
  </si>
  <si>
    <t>Šití prolen 6/0 bal. á 36 ks 8711H</t>
  </si>
  <si>
    <t>ZB608</t>
  </si>
  <si>
    <t>Šití premicron zelený 2/0 bal. á 36 ks C0026057</t>
  </si>
  <si>
    <t>ZB609</t>
  </si>
  <si>
    <t>Šití premicron zelený 2/0 bal. á 36 ks C0026026</t>
  </si>
  <si>
    <t>ZB610</t>
  </si>
  <si>
    <t>Šití premicron zelený 3/0 bal. á 36 ks C0026005</t>
  </si>
  <si>
    <t>ZB717</t>
  </si>
  <si>
    <t>Šití prolen bl 4/0 bal. á 12 ks W8845</t>
  </si>
  <si>
    <t>ZD222</t>
  </si>
  <si>
    <t>Šití dafilon modrý 3/0 bal. á 36 ks C0932469</t>
  </si>
  <si>
    <t>ZF434</t>
  </si>
  <si>
    <t>Šití terylene 1USP 22006</t>
  </si>
  <si>
    <t>ZJ183</t>
  </si>
  <si>
    <t>Šití optime 0 kožní bal. á 36 ks 18S35F</t>
  </si>
  <si>
    <t>ZJ662</t>
  </si>
  <si>
    <t>Šití optime 3/0 18S20M</t>
  </si>
  <si>
    <t>ZA249</t>
  </si>
  <si>
    <t>Šití prolen bl 5/0 bal. á 12 ks W8556</t>
  </si>
  <si>
    <t>ZA866</t>
  </si>
  <si>
    <t>Šití prolen bl 6/0 bal. á 12 ks W8802</t>
  </si>
  <si>
    <t>ZA911</t>
  </si>
  <si>
    <t>Šití dafilon modrý 2/0 bal. á 36 ks C0932477</t>
  </si>
  <si>
    <t>ZB150</t>
  </si>
  <si>
    <t>Šití premicron Z/B 2/0 bal. á 24 ks B0027711</t>
  </si>
  <si>
    <t>ZB283</t>
  </si>
  <si>
    <t>Šití prolen bl 3/0 bal. á 12 ks W8844</t>
  </si>
  <si>
    <t>ZB286</t>
  </si>
  <si>
    <t>Šití prolen bl 7/0 bal. á 12 ks W8704</t>
  </si>
  <si>
    <t>ZB617</t>
  </si>
  <si>
    <t>Šití prolen bl 4/0 bal. á 12 ks W8761</t>
  </si>
  <si>
    <t>ZB981</t>
  </si>
  <si>
    <t>Šití premicron bal. á 36 ks C0026905</t>
  </si>
  <si>
    <t>ZD449</t>
  </si>
  <si>
    <t>Šití prolen 3/0 se40j. bal. á 12 ks W8851</t>
  </si>
  <si>
    <t>ZI468</t>
  </si>
  <si>
    <t>Šití cardioflon 3/0 19R20A</t>
  </si>
  <si>
    <t>ZI869</t>
  </si>
  <si>
    <t>Šití cardioflon 2/0 19R30A</t>
  </si>
  <si>
    <t>ZJ181</t>
  </si>
  <si>
    <t>Šití optime 2/0 kožní bal. á 36 ks 18S30K</t>
  </si>
  <si>
    <t>ZB285</t>
  </si>
  <si>
    <t>Šití prolen bl 6/0 bal. á 12 ks W8814</t>
  </si>
  <si>
    <t>ZB053</t>
  </si>
  <si>
    <t>Šití premicron bal. á 36 ks C0026904</t>
  </si>
  <si>
    <t>ZH802</t>
  </si>
  <si>
    <t>Šití prolen 5/0 s 2 jehlami bal. á 36 ks 8580H</t>
  </si>
  <si>
    <t>ZB514</t>
  </si>
  <si>
    <t>Šití tip cleaner bal. á 36 ks 4315</t>
  </si>
  <si>
    <t>ZH235</t>
  </si>
  <si>
    <t>Šití dafilon modrý 2/0 bal. á 36 ks C0934801</t>
  </si>
  <si>
    <t>ZI466</t>
  </si>
  <si>
    <t>Šití premicron bal. á 36 ks + podložka teflonová 6x3 mm C0027995</t>
  </si>
  <si>
    <t>ZH325</t>
  </si>
  <si>
    <t>Šití cardioflon 0 19R35A</t>
  </si>
  <si>
    <t>ZE847</t>
  </si>
  <si>
    <t>Šití cardioxyl 1/2 zakřivení jehla 25 vlákno 90 bal. á 12 ks 73P30P</t>
  </si>
  <si>
    <t>ZJ660</t>
  </si>
  <si>
    <t>Šití optime 2/0 18S30S</t>
  </si>
  <si>
    <t>ZK086</t>
  </si>
  <si>
    <t>Šití optime 2/0 přířezy bal. á 24 ks 18R30A</t>
  </si>
  <si>
    <t>ZE529</t>
  </si>
  <si>
    <t>Šití premilene 4/0 bal. á 36 ks C0090338</t>
  </si>
  <si>
    <t>ZA360</t>
  </si>
  <si>
    <t>Jehla sterican 0,5 x 25 mm oranžová 9186158</t>
  </si>
  <si>
    <t>ZK199</t>
  </si>
  <si>
    <t>Jehla redon ostře zahnutá CH 10 BN913R</t>
  </si>
  <si>
    <t>ZA258</t>
  </si>
  <si>
    <t>Jehla na plegii AR014VC</t>
  </si>
  <si>
    <t>ZE992</t>
  </si>
  <si>
    <t>Rukavice operační ansell sensi - touch vel. 6,0 bal. á 40 párů 8050151</t>
  </si>
  <si>
    <t>ZE993</t>
  </si>
  <si>
    <t>Rukavice operační ansell sensi - touch vel. 6,5 bal. á 40 párů 8050152</t>
  </si>
  <si>
    <t>ZF431</t>
  </si>
  <si>
    <t>Rukavice operační gammex PF sensitive vel. 7,5 353195</t>
  </si>
  <si>
    <t>ZK683</t>
  </si>
  <si>
    <t>Rukavice operační gammex PF sensitive vel. 7,0 353194</t>
  </si>
  <si>
    <t>ZL425</t>
  </si>
  <si>
    <t>Rukavice operační ansell sensi - touch vel. 7,0 bal. á 40 párů 8050153</t>
  </si>
  <si>
    <t>ZL426</t>
  </si>
  <si>
    <t>Rukavice operační ansell sensi - touch vel. 7,5 bal. á 40 párů 8050154</t>
  </si>
  <si>
    <t>ZL427</t>
  </si>
  <si>
    <t>Rukavice operační ansell sensi - touch vel. 8,0 bal. á 40 párů 8050155</t>
  </si>
  <si>
    <t>ZJ718</t>
  </si>
  <si>
    <t>Rukavice operační gammex PF sensitive vel. 6,5 bal. á 25 párů 353193</t>
  </si>
  <si>
    <t>ZJ719</t>
  </si>
  <si>
    <t>Rukavice operační gammex PF sensitive vel. 6,0 bal. á 25 párů 353192</t>
  </si>
  <si>
    <t>ZB153</t>
  </si>
  <si>
    <t>Vosk kostní Knochenwasch 2,5G 1029754</t>
  </si>
  <si>
    <t>ZD033</t>
  </si>
  <si>
    <t>Protéza cévní hemashield 28/15 175128P0</t>
  </si>
  <si>
    <t>ZH839</t>
  </si>
  <si>
    <t>Protéza cévní hemashield gold 8/20cm IGK0008-20</t>
  </si>
  <si>
    <t>ZC999</t>
  </si>
  <si>
    <t>Protéza cévní hemashield 30/15 VS02.175130P0</t>
  </si>
  <si>
    <t>ZC263</t>
  </si>
  <si>
    <t>Protéza cévní hemashield 24/15 175124</t>
  </si>
  <si>
    <t>ZH586</t>
  </si>
  <si>
    <t>Protéza cévní hemashield 16/15 cm 175116P0</t>
  </si>
  <si>
    <t>ZC839</t>
  </si>
  <si>
    <t>Protéza cévní hemashield 26/15 175126P0</t>
  </si>
  <si>
    <t>ZF382</t>
  </si>
  <si>
    <t>Protéza cévní hemashield 12/15 175112</t>
  </si>
  <si>
    <t>ZF133</t>
  </si>
  <si>
    <t>Protéza cévní hemashield 14x15 175114P</t>
  </si>
  <si>
    <t>ZC155</t>
  </si>
  <si>
    <t>Protéza cévní hemashield 32/15 175132P0</t>
  </si>
  <si>
    <t>KI180</t>
  </si>
  <si>
    <t>Kroužek anuloplastický SJM Séguin  SARP-28</t>
  </si>
  <si>
    <t>ZF375</t>
  </si>
  <si>
    <t>Protéza cévní hemashield 34/15 175134</t>
  </si>
  <si>
    <t>ZM234</t>
  </si>
  <si>
    <t xml:space="preserve">Kanyla femorální arteriální 19 Fr. BE-PAS1915 JH104.7282                 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</si>
  <si>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</si>
  <si>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</si>
  <si>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</si>
  <si>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</si>
  <si>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</si>
  <si>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</si>
  <si>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</si>
  <si>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</si>
  <si>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</si>
  <si>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</si>
  <si>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</si>
  <si>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</si>
  <si>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50115040</t>
  </si>
  <si>
    <t>505 SZM laboratorní sklo a materiál (112 02 140)</t>
  </si>
  <si>
    <t>50115070</t>
  </si>
  <si>
    <t>513 SZM katetry, stenty, porty (112 02 101)</t>
  </si>
  <si>
    <t>50115004</t>
  </si>
  <si>
    <t>506 SZM umělé tělní náhrady kovové (112 02 030)</t>
  </si>
  <si>
    <t>50115080</t>
  </si>
  <si>
    <t>523 SZM staplery, endosk., optika, extraktory (112 02 102)</t>
  </si>
  <si>
    <t>50115064</t>
  </si>
  <si>
    <t>529 SZM šicí materiál (112 02 106)</t>
  </si>
  <si>
    <t>50115011</t>
  </si>
  <si>
    <t>515 SZM umělé tělní náhrady ostatní (112 02 030)</t>
  </si>
  <si>
    <t>lůžkové oddělení ECMO (nákladní pacienti)</t>
  </si>
  <si>
    <t>Spotřeba zdravotnického materiálu - orientační přehled</t>
  </si>
  <si>
    <t>ON Data</t>
  </si>
  <si>
    <t>107 - Pracoviště kardiologie</t>
  </si>
  <si>
    <t>505 - Pracoviště kardiochirurgie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</si>
  <si>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</si>
  <si>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</si>
  <si>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</si>
  <si>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</si>
  <si>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107</t>
  </si>
  <si>
    <t>V</t>
  </si>
  <si>
    <t>09511</t>
  </si>
  <si>
    <t>MINIMÁLNÍ KONTAKT LÉKAŘE S PACIENTEM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</si>
  <si>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</si>
  <si>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</si>
  <si>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</si>
  <si>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</si>
  <si>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</si>
  <si>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</si>
  <si>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</si>
  <si>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</si>
  <si>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</si>
  <si>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</si>
  <si>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17266</t>
  </si>
  <si>
    <t>SPECIALIZOVANÁ ZÁTĚŽOVÁ ECHOKARDIOGRAFIE FARMAKOLO</t>
  </si>
  <si>
    <t>89517</t>
  </si>
  <si>
    <t>UZ DUPLEXNÍ VYŠETŘENÍ DVOU A VÍCE CÉV, T. J. MORFO</t>
  </si>
  <si>
    <t>09547</t>
  </si>
  <si>
    <t>REGULAČNÍ POPLATEK -- POJIŠTĚNEC OD ÚHRADY POPLATK</t>
  </si>
  <si>
    <t>09543</t>
  </si>
  <si>
    <t>REGULAČNÍ POPLATEK ZA NÁVŠTĚVU -- POPLATEK UHRAZEN</t>
  </si>
  <si>
    <t>09119</t>
  </si>
  <si>
    <t xml:space="preserve">ODBĚR KRVE ZE ŽÍLY U DOSPĚLÉHO NEBO DÍTĚTE NAD 10 </t>
  </si>
  <si>
    <t>09233</t>
  </si>
  <si>
    <t>INJEKČNÍ OKRSKOVÁ ANESTÉZIE</t>
  </si>
  <si>
    <t>17264</t>
  </si>
  <si>
    <t>ZAVEDENÍ JÍCNOVÉ ECHOKARDIOGRAFICKÉ SONDY</t>
  </si>
  <si>
    <t>17022</t>
  </si>
  <si>
    <t>CÍLENÉ VYŠETŘENÍ KARDIOLOGEM</t>
  </si>
  <si>
    <t>09523</t>
  </si>
  <si>
    <t>EDUKAČNÍ POHOVOR LÉKAŘE S NEMOCNÝM ČI RODINOU</t>
  </si>
  <si>
    <t>17023</t>
  </si>
  <si>
    <t>KONTROLNÍ VYŠETŘENÍ KARDIOLOGEM</t>
  </si>
  <si>
    <t>09115</t>
  </si>
  <si>
    <t>ODBĚR BIOLOGICKÉHO MATERIÁLU JINÉHO NEŽ KREV NA KV</t>
  </si>
  <si>
    <t>17273</t>
  </si>
  <si>
    <t>VYSOCE SPECIALIZOVANÁ KONTRASTNÍ ECHOKARDIOGRAFIE</t>
  </si>
  <si>
    <t>17263</t>
  </si>
  <si>
    <t>SPECIALIZOVANÁ KONTRASTNÍ ECHOKARDIOGRAFIE</t>
  </si>
  <si>
    <t>505</t>
  </si>
  <si>
    <t>09237</t>
  </si>
  <si>
    <t>OŠETŘENÍ A PŘEVAZ RÁNY VČETNĚ OŠETŘENÍ KOŽNÍCH A P</t>
  </si>
  <si>
    <t>09241</t>
  </si>
  <si>
    <t>OŠETŘENÍ A PŘEVAZ RÁNY, KOŽNÍCH A PODKOŽNÍCH AFEKC</t>
  </si>
  <si>
    <t>17271</t>
  </si>
  <si>
    <t>VYSOCE SPECIALIZOVANÉ ECHOKARDIOGRAFICKÉ VYŠETŘENÍ</t>
  </si>
  <si>
    <t>51023</t>
  </si>
  <si>
    <t>KONTROLNÍ VYŠETŘENÍ CHIRURGEM</t>
  </si>
  <si>
    <t>55023</t>
  </si>
  <si>
    <t>KONTROLNÍ VYŠETŘENÍ KARDIOCHIRURGEM</t>
  </si>
  <si>
    <t>57243</t>
  </si>
  <si>
    <t>HRUDNÍ PUNKCE</t>
  </si>
  <si>
    <t>11022</t>
  </si>
  <si>
    <t>CÍLENÉ VYŠETŘENÍ INTERNISTOU</t>
  </si>
  <si>
    <t>09545</t>
  </si>
  <si>
    <t>REGULAČNÍ POPLATEK ZA POHOTOVOSTNÍ SLUŽBU -- POPLA</t>
  </si>
  <si>
    <t>11021</t>
  </si>
  <si>
    <t>KOMPLEXNÍ VYŠETŘENÍ INTERNISTOU</t>
  </si>
  <si>
    <t>51825</t>
  </si>
  <si>
    <t>SEKUNDÁRNÍ SUTURA RÁNY</t>
  </si>
  <si>
    <t>09239</t>
  </si>
  <si>
    <t>SUTURA RÁNY A PODKOŽÍ DO 5 CM</t>
  </si>
  <si>
    <t>51021</t>
  </si>
  <si>
    <t>KOMPLEXNÍ VYŠETŘENÍ CHIRURGEM</t>
  </si>
  <si>
    <t>51821</t>
  </si>
  <si>
    <t>CHIRURGICKÉ ODSTRANĚNÍ CIZÍHO TĚLESA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</si>
  <si>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</si>
  <si>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</si>
  <si>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</si>
  <si>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</si>
  <si>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</si>
  <si>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</si>
  <si>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</si>
  <si>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</si>
  <si>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</si>
  <si>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16 - KLINIKA PLICNÍCH NEMOCÍ A TUBERKULÓZY</t>
  </si>
  <si>
    <t>17 - NEUROLOGICKÁ KLINIKA</t>
  </si>
  <si>
    <t>18 - KLINIKA PSYCHIATRIE</t>
  </si>
  <si>
    <t>26 - ODDĚLENÍ REHABILITACE</t>
  </si>
  <si>
    <t>30 - ODDĚLENÍ GERIATRIE</t>
  </si>
  <si>
    <t>31 - TRAUMATOLOGICKÉ ODDĚLENÍ</t>
  </si>
  <si>
    <t>50 - KARDIOCHIRURGICKÁ KLINIKA</t>
  </si>
  <si>
    <t>59 - ODD. INTENZIVNÍ PÉČE CHIRURGICKÝCH OBORŮ</t>
  </si>
  <si>
    <t>01</t>
  </si>
  <si>
    <t>51013</t>
  </si>
  <si>
    <t>51022</t>
  </si>
  <si>
    <t>CÍLENÉ VYŠETŘENÍ CHIRURGEM</t>
  </si>
  <si>
    <t>55022</t>
  </si>
  <si>
    <t>CÍLENÉ VYŠETŘENÍ KARDIOCHIRURGEM</t>
  </si>
  <si>
    <t>02</t>
  </si>
  <si>
    <t>03</t>
  </si>
  <si>
    <t>04</t>
  </si>
  <si>
    <t>05</t>
  </si>
  <si>
    <t>06</t>
  </si>
  <si>
    <t>07</t>
  </si>
  <si>
    <t>08</t>
  </si>
  <si>
    <t>16</t>
  </si>
  <si>
    <t>17</t>
  </si>
  <si>
    <t>18</t>
  </si>
  <si>
    <t>26</t>
  </si>
  <si>
    <t>30</t>
  </si>
  <si>
    <t>31</t>
  </si>
  <si>
    <t>17520</t>
  </si>
  <si>
    <t>KARDIOVERSE ELEKTRICKÁ (NIKOLIV PŘI RESUSCITACI)</t>
  </si>
  <si>
    <t>55213</t>
  </si>
  <si>
    <t>PRIMOIMPLANTACE KARDIOSTIMULÁTORU PRO DVOUDUTINOVO</t>
  </si>
  <si>
    <t>17233</t>
  </si>
  <si>
    <t>DOČASNÁ SRDEČNÍ STIMULACE</t>
  </si>
  <si>
    <t>17244</t>
  </si>
  <si>
    <t>24-HODINOVÉ TELEMETRICKÉ SLEDOVÁNÍ MIMO JIP</t>
  </si>
  <si>
    <t>17522</t>
  </si>
  <si>
    <t>TRANSVENÓZNÍ EXTRAKCE ELEKTROD PRO TRVALOU KARDIOS</t>
  </si>
  <si>
    <t>17303</t>
  </si>
  <si>
    <t>PRAVOSTRANNÁ KATETRIZACE SRDEČNÍ MIMO KATETRIZAČNÍ</t>
  </si>
  <si>
    <t>55211</t>
  </si>
  <si>
    <t>IMPLANTACE KARDIOSTIMULÁTORU PRO JEDNODUTINOVOU KA</t>
  </si>
  <si>
    <t>5F1</t>
  </si>
  <si>
    <t>51239</t>
  </si>
  <si>
    <t xml:space="preserve">RADIKÁLNÍ EXSTIRPACE AXILÁRNÍCH NEBO INQUINÁLNÍCH </t>
  </si>
  <si>
    <t>51343</t>
  </si>
  <si>
    <t>LOKÁLNÍ EXCIZE JATER NEBO OŠETŘENÍ MALÉ TRHLINY JA</t>
  </si>
  <si>
    <t>51353</t>
  </si>
  <si>
    <t>PUNKCE, ODSÁTÍ TENKÉHO STŘEVA, MANIPULACE SE STŘEV</t>
  </si>
  <si>
    <t>07546</t>
  </si>
  <si>
    <t>(DRG) OTEVŘENÝ PŘÍSTUP</t>
  </si>
  <si>
    <t>07550</t>
  </si>
  <si>
    <t>(DRG) ENDOVASKULÁRNÍ PŘÍSTUP PERKUTÁNNÍ NEBO S?PRE</t>
  </si>
  <si>
    <t>07197</t>
  </si>
  <si>
    <t>(DRG) ZAVEDENÍ STENTU ČI STENTGRAFTU DO DESCENDENT</t>
  </si>
  <si>
    <t>07543</t>
  </si>
  <si>
    <t>(DRG) PRIMOOPERACE</t>
  </si>
  <si>
    <t>57251</t>
  </si>
  <si>
    <t>KLÍNOVITÁ RESEKCE PLIC NEBO ENUKLEACE TUMORU</t>
  </si>
  <si>
    <t>APENDEKTOMIE NEBO OPERAČNÍ DRENÁŽ PERIAPENDIKULÁRN</t>
  </si>
  <si>
    <t>54120</t>
  </si>
  <si>
    <t>ANEURYSMA BŘIŠNÍ AORTY (NÁHRADA BIFURKAČNÍ PROTÉZO</t>
  </si>
  <si>
    <t>07564</t>
  </si>
  <si>
    <t>(DRG) EMERGENTNÍ OPERACE KVCH</t>
  </si>
  <si>
    <t>07552</t>
  </si>
  <si>
    <t>(DRG) OPERAČNÍ VÝKON BEZ MIMOTĚLNÍHO OBĚHU</t>
  </si>
  <si>
    <t>54130</t>
  </si>
  <si>
    <t>ANEURYSMA BŘIŠNÍ AORTY  INFRARENÁLNÍ NEBO ANEURYSM</t>
  </si>
  <si>
    <t>5F5</t>
  </si>
  <si>
    <t>1</t>
  </si>
  <si>
    <t>0001093</t>
  </si>
  <si>
    <t>PENICILIN G 1,0 DRASELNÁ SOĹ BIOTIKA</t>
  </si>
  <si>
    <t>0003708</t>
  </si>
  <si>
    <t>ZYVOXID 2 MG/ML INFUZNÍ ROZTOK</t>
  </si>
  <si>
    <t>0003952</t>
  </si>
  <si>
    <t>AMIKIN 500 MG</t>
  </si>
  <si>
    <t>0008807</t>
  </si>
  <si>
    <t>0008808</t>
  </si>
  <si>
    <t>0011706</t>
  </si>
  <si>
    <t>0014583</t>
  </si>
  <si>
    <t>TIENAM 500 MG/500 MG I.V.</t>
  </si>
  <si>
    <t>0016600</t>
  </si>
  <si>
    <t>0017810</t>
  </si>
  <si>
    <t>0049193</t>
  </si>
  <si>
    <t>CEFTAX 1000</t>
  </si>
  <si>
    <t>0053922</t>
  </si>
  <si>
    <t>0056801</t>
  </si>
  <si>
    <t>0058092</t>
  </si>
  <si>
    <t>0059830</t>
  </si>
  <si>
    <t>CIPRINOL 200 MG/100 ML</t>
  </si>
  <si>
    <t>0065989</t>
  </si>
  <si>
    <t>0066020</t>
  </si>
  <si>
    <t>AUGMENTIN 1,2 G</t>
  </si>
  <si>
    <t>0066137</t>
  </si>
  <si>
    <t>0068998</t>
  </si>
  <si>
    <t>AMPICILIN 1,0 BIOTIKA</t>
  </si>
  <si>
    <t>0072972</t>
  </si>
  <si>
    <t>0075634</t>
  </si>
  <si>
    <t>PROTHROMPLEX TOTAL NF</t>
  </si>
  <si>
    <t>0076360</t>
  </si>
  <si>
    <t>0077024</t>
  </si>
  <si>
    <t>ULTRAVIST 300</t>
  </si>
  <si>
    <t>0083050</t>
  </si>
  <si>
    <t>SEFOTAK 1 G</t>
  </si>
  <si>
    <t>0083417</t>
  </si>
  <si>
    <t>MERONEM 1 G</t>
  </si>
  <si>
    <t>0083487</t>
  </si>
  <si>
    <t>MERONEM 500 MG</t>
  </si>
  <si>
    <t>0092289</t>
  </si>
  <si>
    <t>EDICIN 0,5 G</t>
  </si>
  <si>
    <t>0092290</t>
  </si>
  <si>
    <t>EDICIN 1 G</t>
  </si>
  <si>
    <t>0093173</t>
  </si>
  <si>
    <t>ANTITHROMBIN III IMMUNO</t>
  </si>
  <si>
    <t>0094155</t>
  </si>
  <si>
    <t>ABAKTAL 400 MG/5 ML</t>
  </si>
  <si>
    <t>0096414</t>
  </si>
  <si>
    <t>0098212</t>
  </si>
  <si>
    <t>0104051</t>
  </si>
  <si>
    <t>HUMAN ALBUMIN 200 G/L BAXTER</t>
  </si>
  <si>
    <t>0141838</t>
  </si>
  <si>
    <t>AMIKACIN B.BRAUN 10 MG/ML</t>
  </si>
  <si>
    <t>0162187</t>
  </si>
  <si>
    <t>0164246</t>
  </si>
  <si>
    <t>CEFTAZIDIM STRAGEN 1 G</t>
  </si>
  <si>
    <t>0164350</t>
  </si>
  <si>
    <t>TAZOCIN 4 G/0,5 G</t>
  </si>
  <si>
    <t>0156835</t>
  </si>
  <si>
    <t>MEROPENEM KABI 1 G</t>
  </si>
  <si>
    <t>2</t>
  </si>
  <si>
    <t>0007955</t>
  </si>
  <si>
    <t>0107959</t>
  </si>
  <si>
    <t>0207921</t>
  </si>
  <si>
    <t>3</t>
  </si>
  <si>
    <t>0026096</t>
  </si>
  <si>
    <t>ROURKA ENDOBRONCHIÁLNÍ DOUBLE LUMEN LEVÝ BRONCHUS</t>
  </si>
  <si>
    <t>0043082</t>
  </si>
  <si>
    <t>CHLOPEŇ SRDEČNÍ BIOLOGICKÁ - BOVINNÍ AORTÁLNÍ</t>
  </si>
  <si>
    <t>0043119</t>
  </si>
  <si>
    <t>ŠTĚP ALLOGENNÍ KOSTNÍ ZMRAZENÝ</t>
  </si>
  <si>
    <t>0043155</t>
  </si>
  <si>
    <t>CHLOPEŇ SRDEČNÍ BIOLOGICKÁ - BOVINNÍ AORTÁLNÍ MAGN</t>
  </si>
  <si>
    <t>0043159</t>
  </si>
  <si>
    <t>CHLOPEŇ SRDEČNÍ BIOLOGICKÁ - PRASEČÍ AORTÁLNÍ</t>
  </si>
  <si>
    <t>0043168</t>
  </si>
  <si>
    <t>CHLOPEŇ SRDEČNÍ BIOLOGICKÁ - PRASEČÍ EPIC</t>
  </si>
  <si>
    <t>0043169</t>
  </si>
  <si>
    <t>CHLOPEŇ SRDEČNÍ BIOLOGICKÁ - PRASEČÍ EPIC SUPRA</t>
  </si>
  <si>
    <t>0043173</t>
  </si>
  <si>
    <t>CHLOPEŇ SRDEČNÍ BIOLOGICKÁ - PRASEČÍ + AORTÁLNÍ KO</t>
  </si>
  <si>
    <t>0046245</t>
  </si>
  <si>
    <t>BIO-PUMP BPX-80,BP50</t>
  </si>
  <si>
    <t>0046581</t>
  </si>
  <si>
    <t>OXYGENÁTOR MEMBRÁNOVÝ TERUMO CAPIOX RX-R</t>
  </si>
  <si>
    <t>0046582</t>
  </si>
  <si>
    <t>OXYGENÁTOR CX SX, RX, RX R, PŘÍSLUŠENSTVÍ PX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</si>
  <si>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</si>
  <si>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</si>
  <si>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</si>
  <si>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</si>
  <si>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</si>
  <si>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</si>
  <si>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</si>
  <si>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</si>
  <si>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</si>
  <si>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</si>
  <si>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</si>
  <si>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</si>
  <si>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</si>
  <si>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</si>
  <si>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0047307</t>
  </si>
  <si>
    <t>KATETR ABLAČNÍ ATS CRYOMAZE SURGIFROST,60SF2,60SFX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</si>
  <si>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</si>
  <si>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</si>
  <si>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</si>
  <si>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</si>
  <si>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</si>
  <si>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</si>
  <si>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0048599</t>
  </si>
  <si>
    <t>OXYGENÁTOR-SADA: HEPARIN.KANYLA DVOUSTUP.VENOZNÍ</t>
  </si>
  <si>
    <t>0048601</t>
  </si>
  <si>
    <t xml:space="preserve">OBĚH MIMOTĚLNÍ - OXYGENÁTOR SADA - HEPARIN.KANYLA </t>
  </si>
  <si>
    <t>0048606</t>
  </si>
  <si>
    <t>KATETR ABLAČNÍ ATS CRYOMAZE FROSTBYTE,60CM1</t>
  </si>
  <si>
    <t>0048630</t>
  </si>
  <si>
    <t>KARDIOSTIMULÁTOR DVOUDUTINOVÝ VERITY ADX XL DR 535</t>
  </si>
  <si>
    <t>0048632</t>
  </si>
  <si>
    <t>KARDIOSTIMULÁTOR JEDNODUTINOVÝ VERITY ADX XL SR 51</t>
  </si>
  <si>
    <t>0049026</t>
  </si>
  <si>
    <t>SOUPRAVA DRENÁŽNÍ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</si>
  <si>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</si>
  <si>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</si>
  <si>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</si>
  <si>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</si>
  <si>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</si>
  <si>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SADA PRO ODBĚR V.SAPHENY A A.RADIALIS PRO BYPASS</t>
  </si>
  <si>
    <t>0050249</t>
  </si>
  <si>
    <t>SET AUTOTRANSFÚZNÍ AT 1 9005101</t>
  </si>
  <si>
    <t>0050251</t>
  </si>
  <si>
    <t>SET AUTOTRANSFÚZNÍ-HADICE SACÍ 9108481</t>
  </si>
  <si>
    <t>0050252</t>
  </si>
  <si>
    <t>SET AUTOTRANSFÚZNÍ-VAK REINFUZNÍ</t>
  </si>
  <si>
    <t>0051199</t>
  </si>
  <si>
    <t>KROUŽEK ANULOPLASTICKÝ MEMO 3D, VELIKOST SMD24 - S</t>
  </si>
  <si>
    <t>0051889</t>
  </si>
  <si>
    <t>CHLOPEŇ SRDEČNÍ MECHANICKÁ SJM,SÉR.MASTERS</t>
  </si>
  <si>
    <t>0052279</t>
  </si>
  <si>
    <t>CHLOPEŇ SRDEČNÍ MECHANICKÁ SJM REGENT</t>
  </si>
  <si>
    <t>0053197</t>
  </si>
  <si>
    <t>SENSOR K MĚŘENÍ EXTRAKORP.PARC.TLAKU KYSLÍKU</t>
  </si>
  <si>
    <t>0053801</t>
  </si>
  <si>
    <t>ECMO - OXYGENÁTOR,PLS-SYSTÉM DLOUHODOBÉ ŽIVOTNÍ PO</t>
  </si>
  <si>
    <t>0053941</t>
  </si>
  <si>
    <t>PROTÉZA CÉVNÍ PLETENÁ HEMASHIELD GOLD 0951XX</t>
  </si>
  <si>
    <t>0056268</t>
  </si>
  <si>
    <t>KROUŽEK ANULOPLASTICKÝ 4450</t>
  </si>
  <si>
    <t>0056617</t>
  </si>
  <si>
    <t>ELEKTRODA STIMULAČNÍ CAPSURE EPI 4965,4968,4951,50</t>
  </si>
  <si>
    <t>0057243</t>
  </si>
  <si>
    <t>KATETR BALÓNKOVÝ INTRAARTER.KONTRAPULZAČNÍ</t>
  </si>
  <si>
    <t>0057923</t>
  </si>
  <si>
    <t xml:space="preserve">ELEKTRODA STIMULAČNÍ CAPSURE FIX NOVUS 5076,4076; </t>
  </si>
  <si>
    <t>0057985</t>
  </si>
  <si>
    <t>OXYGENÁTOR-SADA HEMOFILTRAČNÍ-KREVNÍ KONCENTRÁTOR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</si>
  <si>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</si>
  <si>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</si>
  <si>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</si>
  <si>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</si>
  <si>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</si>
  <si>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>SADA STABILIZAČNÍ MIDCAB CMS-161..CMS-171</t>
  </si>
  <si>
    <t>0059424</t>
  </si>
  <si>
    <t xml:space="preserve">KATETR TERMODILUČNÍ 744HF75 746HF8 (ZMĚŘENÍ TLAKU </t>
  </si>
  <si>
    <t>0059538</t>
  </si>
  <si>
    <t>OXYGENÁTOR-SADA:KANYLA DVOUSTUPŇOVÁ VENÓZNÍ RMI</t>
  </si>
  <si>
    <t>0059540</t>
  </si>
  <si>
    <t>OXYGENÁTOR-SADA:KANYLA JEDNOSTUPŇOVÁ VENÓZNÍ RMI</t>
  </si>
  <si>
    <t>0059541</t>
  </si>
  <si>
    <t>OXYGENÁTOR-SADA:KANYLA AORTÁLNÍ RMI</t>
  </si>
  <si>
    <t>0059542</t>
  </si>
  <si>
    <t>OBĚH MIMOTĚLNÍ - OXYGENÁTOR SADA - KANYLA FEMOR.AR</t>
  </si>
  <si>
    <t>0059543</t>
  </si>
  <si>
    <t>OXYGENÁTOR-SADA:KANYLA FEMOR.ARTER./VENÓZNÍ RMI</t>
  </si>
  <si>
    <t>0059546</t>
  </si>
  <si>
    <t>OXYGENÁTOR-SADA:KANYLA ARTEGRÁDNÍ AORTÁLNÍ RMI</t>
  </si>
  <si>
    <t>0059632</t>
  </si>
  <si>
    <t>MATERIÁL KOVOVÝ ŠICÍ STEH PRO STERNUM OCELOVÝ DRÁT</t>
  </si>
  <si>
    <t>0081997</t>
  </si>
  <si>
    <t>V.A.C. ATS SBĚRNÁ NÁDOBA S GELEM</t>
  </si>
  <si>
    <t>0081998</t>
  </si>
  <si>
    <t>V.A.C.FREEDOM SBĚRNÁ NÁDOBA S GELEM</t>
  </si>
  <si>
    <t>0081999</t>
  </si>
  <si>
    <t>V.A.C.GRANUFOAM(PU PĚNA) VELIKOST S</t>
  </si>
  <si>
    <t>0082000</t>
  </si>
  <si>
    <t>V.A.C.GRANUFOAM(PU PĚNA) VELIKOST M</t>
  </si>
  <si>
    <t>0082001</t>
  </si>
  <si>
    <t>V.A.C.GRANUFOAM(PU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</si>
  <si>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</si>
  <si>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</si>
  <si>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</si>
  <si>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</si>
  <si>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</si>
  <si>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</si>
  <si>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0083070</t>
  </si>
  <si>
    <t>0092098</t>
  </si>
  <si>
    <t>SET ZAVÁDĚCÍ FLOWGUARD</t>
  </si>
  <si>
    <t>0092262</t>
  </si>
  <si>
    <t>KATETR CENTRÁLNÍ VENÓZNÍ KIT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</si>
  <si>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</si>
  <si>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</si>
  <si>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</si>
  <si>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</si>
  <si>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0108130</t>
  </si>
  <si>
    <t>DLAHA ROVNÁ STERNÁLNÍ TITAN</t>
  </si>
  <si>
    <t>0108767</t>
  </si>
  <si>
    <t>0108768</t>
  </si>
  <si>
    <t>ŠROUB SAMOVRTNÝ STERNÁLNÍ TITAN</t>
  </si>
  <si>
    <t>0112062</t>
  </si>
  <si>
    <t>CERKLÁŽ - SYSTÉM MODULÁRNÍ CERKLÁŽE PRO STERNUM (M</t>
  </si>
  <si>
    <t>0161532</t>
  </si>
  <si>
    <t>CHLOPEŇ SRDEČNÍ BIOLOGICKÁ - BOVINNÍ AORTÁLNÍ MITR</t>
  </si>
  <si>
    <t>0161533</t>
  </si>
  <si>
    <t>CHLOPEŇ SRDEČNÍ BIOLOGICKÁ - BOVINNÍ TRIFECTA</t>
  </si>
  <si>
    <t>0043156</t>
  </si>
  <si>
    <t>0094715</t>
  </si>
  <si>
    <t>KATETR ABLAČNÍ CARDIOABLATE GEMINI</t>
  </si>
  <si>
    <t>0048337</t>
  </si>
  <si>
    <t>LEPIDLO BIOLOGICKÉ CRYOLIFE BG-3005</t>
  </si>
  <si>
    <t>0092972</t>
  </si>
  <si>
    <t>CHLOPEŇ AORTÁLNÍ - KONDUIT CHLOPENNÍ SJM, VAVGJ-51</t>
  </si>
  <si>
    <t>0051227</t>
  </si>
  <si>
    <t>KATETR ABLAČNÍ BIPOLÁRNÍ - ATRICURE</t>
  </si>
  <si>
    <t>0047498</t>
  </si>
  <si>
    <t>PROTÉZA CÉVNÍ TKANÁ TUBULÁRNÍ 175XXXP</t>
  </si>
  <si>
    <t>0048338</t>
  </si>
  <si>
    <t>LEPIDLO BIOLOGICKÉ CRYOLIFE BG-3010</t>
  </si>
  <si>
    <t>0191951</t>
  </si>
  <si>
    <t>KARDIOSTIMULÁTOR JEDNODUTINOVÝ G20 SR, G20SRA1</t>
  </si>
  <si>
    <t>0057221</t>
  </si>
  <si>
    <t>KATETR TERMODIL.DIAG.AH-XXXXX..AH-XXXXX,X,XX</t>
  </si>
  <si>
    <t>0058516</t>
  </si>
  <si>
    <t>PROTÉZA CÉVNÍ</t>
  </si>
  <si>
    <t>0046247</t>
  </si>
  <si>
    <t>OBĚH MIMOTĚLNÍ - BIO-PROBE INSERT</t>
  </si>
  <si>
    <t>0081986</t>
  </si>
  <si>
    <t>RENASYS G PŘEVAZOVÝ SET MALÝ S</t>
  </si>
  <si>
    <t>0082145</t>
  </si>
  <si>
    <t>RENASYS GO SBĚRNÁ NÁDOBA</t>
  </si>
  <si>
    <t>0081995</t>
  </si>
  <si>
    <t>RENASYS SBĚRNÁ NÁDOBA S GELEM A FILTREM VELKÁ</t>
  </si>
  <si>
    <t>0054839</t>
  </si>
  <si>
    <t>KROUŽEK ANULOPLASTICKÝ SJM TAILOR TARP-25-35, TAB-</t>
  </si>
  <si>
    <t>0082142</t>
  </si>
  <si>
    <t>RENASYS F PŘEVAZOVÝ SET STŘEDNÍ M</t>
  </si>
  <si>
    <t>0081988</t>
  </si>
  <si>
    <t>RENASYS G PŘEVAZOVÝ SET STŘEDNÍ M</t>
  </si>
  <si>
    <t>0054443</t>
  </si>
  <si>
    <t>OBĚH MIMOTĚLNÍ - OXYGENÁTOR-SADA PŘÍSLUŠENSTVÍ,ECM</t>
  </si>
  <si>
    <t>09121</t>
  </si>
  <si>
    <t>PUNKCE PARENCHYMATICKÉHO ORGÁNU NEBO DUTINY</t>
  </si>
  <si>
    <t>09227</t>
  </si>
  <si>
    <t>I. V. APLIKACE KRVE NEBO KREVNÍCH DERIVÁTŮ</t>
  </si>
  <si>
    <t>17710</t>
  </si>
  <si>
    <t>PUNKCE PERIKARDU- PROVÁDÍ-LI SE ZA KONTROLY NĚKTER</t>
  </si>
  <si>
    <t>51012</t>
  </si>
  <si>
    <t>57233</t>
  </si>
  <si>
    <t>HRUDNÍ DRENÁŽ</t>
  </si>
  <si>
    <t>61143</t>
  </si>
  <si>
    <t>ODBĚR CÉVNÍHO ŠTĚPU MALÉHO KALIBRU (PRO MIKROCHIRU</t>
  </si>
  <si>
    <t>71717</t>
  </si>
  <si>
    <t>TRACHEOTOMIE</t>
  </si>
  <si>
    <t>78022</t>
  </si>
  <si>
    <t>CÍLENÉ VYŠETŘENÍ ANESTEZIOLOGEM</t>
  </si>
  <si>
    <t>78023</t>
  </si>
  <si>
    <t>KONTROLNÍ VYŠETŘENÍ ANESTEZIOLOGEM</t>
  </si>
  <si>
    <t>78812</t>
  </si>
  <si>
    <t>ISOVOLEMICKÁ HEMODILUCE</t>
  </si>
  <si>
    <t>81141</t>
  </si>
  <si>
    <t>VÁPNÍK IONIZOVANÝ STATIM</t>
  </si>
  <si>
    <t>81171</t>
  </si>
  <si>
    <t>KYSELINA MLÉČNÁ (LAKTÁT) STATIM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</si>
  <si>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</si>
  <si>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</si>
  <si>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</si>
  <si>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</si>
  <si>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</si>
  <si>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</si>
  <si>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90887</t>
  </si>
  <si>
    <t>07561</t>
  </si>
  <si>
    <t>(DRG) REKUPERACE KRVE</t>
  </si>
  <si>
    <t>07086</t>
  </si>
  <si>
    <t>(DRG) UZÁVĚR DEFEKTU SEPTA SÍNÍ NEBO FORAMEN OVALE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</si>
  <si>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</si>
  <si>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</si>
  <si>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</si>
  <si>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</si>
  <si>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</si>
  <si>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</si>
  <si>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</si>
  <si>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</si>
  <si>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</si>
  <si>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</si>
  <si>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</si>
  <si>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</si>
  <si>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</si>
  <si>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>(DRG) AORTOKORONÁRNÍ BYPASS JEDNONÁSOBNÝ</t>
  </si>
  <si>
    <t>07087</t>
  </si>
  <si>
    <t>(DRG) UZÁVĚR DEFEKTU SEPTA SÍNÍ ZÁPLATOU Z AUTOLOG</t>
  </si>
  <si>
    <t>07571</t>
  </si>
  <si>
    <t>(DRG) POOPERAČNÍ REVIZE PRO KRVÁCENÍ, INFEKCI NEBO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</si>
  <si>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</si>
  <si>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</si>
  <si>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</si>
  <si>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</si>
  <si>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</si>
  <si>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>(DRG) MINITORAKOTOMIE NEBO MINILAPAROTOMIE</t>
  </si>
  <si>
    <t>07097</t>
  </si>
  <si>
    <t>(DRG) RESEKCE NÁDORU SÍNÍ NEBO MEZISÍŇOVÉ PŘEPÁŽKY</t>
  </si>
  <si>
    <t>07017</t>
  </si>
  <si>
    <t xml:space="preserve">(DRG) NÁHRADA KOŘENE AORTY A PŘÍPADNĚ ASCENDENTNÍ </t>
  </si>
  <si>
    <t>07271</t>
  </si>
  <si>
    <t>(DRG) STERNOTOMIE JAKO SAMOSTATNÝ VÝKON JINÝ NEŽ P</t>
  </si>
  <si>
    <t>07156</t>
  </si>
  <si>
    <t>(DRG) NÁHRADA ASCENDENTNÍ AORTY PROTÉZOU PRO AKUTN</t>
  </si>
  <si>
    <t>07256</t>
  </si>
  <si>
    <t>(DRG) ZAVEDENÍ IABK v souvislosti kardiochirurgick</t>
  </si>
  <si>
    <t>07235</t>
  </si>
  <si>
    <t xml:space="preserve">(DRG) CHIRURGICKÁ IMPLANTACE NEBO VÝMĚNA TRVALÉHO </t>
  </si>
  <si>
    <t>07142</t>
  </si>
  <si>
    <t>(DRG) UZÁVĚR DEFEKTU SEPTA KOMOR (VROZENÉHO NEBO Z</t>
  </si>
  <si>
    <t>07241</t>
  </si>
  <si>
    <t>(DRG) CHIRURGICKÁ DRENÁŽ PERIKARDU CESTOU STERNOTO</t>
  </si>
  <si>
    <t>07557</t>
  </si>
  <si>
    <t>(DRG) HLUBOKÁ HYPOTERMIE A CIRKULAČNÍ ZÁSTAVA JAKO</t>
  </si>
  <si>
    <t>07112</t>
  </si>
  <si>
    <t xml:space="preserve">(DRG) RESEKCE VÝDUTĚ LEVÉ KOMORY SRDEČNÍ S PŘÍMOU </t>
  </si>
  <si>
    <t>07277</t>
  </si>
  <si>
    <t>(DRG) APLIKACE NEBO VÝMĚNA DPWT DO MEDIASTINA</t>
  </si>
  <si>
    <t>07240</t>
  </si>
  <si>
    <t>(DRG) CHRIRUGICKÁ DRENÁŽ PERIKARDU SUBXYPHOIDEÁLNĚ</t>
  </si>
  <si>
    <t>07126</t>
  </si>
  <si>
    <t>(DRG) OPERACE PRO PORANĚNÍ PRAVÉ KOMORY SRDEČNÍ</t>
  </si>
  <si>
    <t>07061</t>
  </si>
  <si>
    <t>(DRG) EMBOLECTOMIE Z A. PULMONALIS</t>
  </si>
  <si>
    <t>07242</t>
  </si>
  <si>
    <t>(DRG) PERIKARDEKTOMIE PARCIÁLNÍ PRO KONSTRIKCI NEB</t>
  </si>
  <si>
    <t>07111</t>
  </si>
  <si>
    <t>(DRG) OPERACE PRO PORANĚNÍ HORNÍ NEBO DOLNÍ DUTÉ Ž</t>
  </si>
  <si>
    <t>07147</t>
  </si>
  <si>
    <t>(DRG) RESEKCE HYPERTROFICKÉHO SEPTA KOMOR</t>
  </si>
  <si>
    <t>07110</t>
  </si>
  <si>
    <t>(DRG) PLASTIKA HORNÍ NEBO DOLNÍ DUTÉ ŽÍLY</t>
  </si>
  <si>
    <t>07117</t>
  </si>
  <si>
    <t>(DRG) OPERACE PRO PORANĚNÍ LEVÉ KOMORY SRDEČNÍ</t>
  </si>
  <si>
    <t>78121</t>
  </si>
  <si>
    <t>KAPNOMETRIE PŘI ANESTEZII Á 20 MINUT</t>
  </si>
  <si>
    <t>81135</t>
  </si>
  <si>
    <t>SODÍK STATIM</t>
  </si>
  <si>
    <t>09225</t>
  </si>
  <si>
    <t>KANYLACE CENTRÁLNÍ ŽÍLY ZA KONTROLY CELKOVÉHO STAV</t>
  </si>
  <si>
    <t>81585</t>
  </si>
  <si>
    <t>ACIDOBAZICKÁ ROVNOVÁHA</t>
  </si>
  <si>
    <t>81145</t>
  </si>
  <si>
    <t>DRASLÍK STATIM</t>
  </si>
  <si>
    <t>09544</t>
  </si>
  <si>
    <t>REGULAČNÍ POPLATEK ZA KAŽDÝ DEN LŮŽKOVÉ PÉČE -- PO</t>
  </si>
  <si>
    <t>78140</t>
  </si>
  <si>
    <t>ANESTÉZIE U PACIENTA S ASA 3E A VÍCE Á 20 MINUT, P</t>
  </si>
  <si>
    <t>81155</t>
  </si>
  <si>
    <t>GLUKÓZA KVANTITATIVNÍ STANOVENÍ STATIM</t>
  </si>
  <si>
    <t>54990</t>
  </si>
  <si>
    <t>ODBĚR ŽILNÍHO ŠTĚPU</t>
  </si>
  <si>
    <t>78111</t>
  </si>
  <si>
    <t>ANESTÉZIE INTRAVENOZNÍ Á 20 MIN.</t>
  </si>
  <si>
    <t>78820</t>
  </si>
  <si>
    <t>ZAJIŠTĚNÍ DÝCHACÍCH CEST PŘI ANESTEZII</t>
  </si>
  <si>
    <t>00602</t>
  </si>
  <si>
    <t>OD TYPU 02 - PRO NEMOCNICE TYPU 3, (KATEGORIE 6)</t>
  </si>
  <si>
    <t>99999</t>
  </si>
  <si>
    <t>Nespecifikovany vykon</t>
  </si>
  <si>
    <t>55230</t>
  </si>
  <si>
    <t>KOMBINOVANÝ CHIRURGICKÝ VÝKON NA SRDCI A HRUDNÍ AO</t>
  </si>
  <si>
    <t>55265</t>
  </si>
  <si>
    <t>ENDOSKOPICKÝ ODBĚR ŽILNÍHO ŠTĚPU (V. SAPHENA MAGNA</t>
  </si>
  <si>
    <t>78210</t>
  </si>
  <si>
    <t>ANALGOSEDACE INTRAVENÓZNÍ</t>
  </si>
  <si>
    <t>51850</t>
  </si>
  <si>
    <t>PŘEVAZ RÁNY METODOU V. A. C. (VACUUM ASISTED CLOSU</t>
  </si>
  <si>
    <t>78810</t>
  </si>
  <si>
    <t>ZAVEDENÁ HYPOTENZE</t>
  </si>
  <si>
    <t>78116</t>
  </si>
  <si>
    <t>ANESTÉZIE S ŘÍZENOU VENTILACÍ Á 20 MIN.</t>
  </si>
  <si>
    <t>07562</t>
  </si>
  <si>
    <t>(DRG) PLÁNOVANÁ OPERACE KVCH</t>
  </si>
  <si>
    <t>55220</t>
  </si>
  <si>
    <t>JEDNODUCHÝ VÝKON NA SRDCI - PRIMOOPERACE</t>
  </si>
  <si>
    <t>78117</t>
  </si>
  <si>
    <t>00698</t>
  </si>
  <si>
    <t>OD TYPU 98 - PRO NEMOCNICE TYPU 3, (KATEGORIE 6) -</t>
  </si>
  <si>
    <t>55021</t>
  </si>
  <si>
    <t>KOMPLEXNÍ VYŠETŘENÍ KARDIOCHIRURGEM</t>
  </si>
  <si>
    <t>90888</t>
  </si>
  <si>
    <t>55260</t>
  </si>
  <si>
    <t>KREVNÍ KARDIOPLEGIE</t>
  </si>
  <si>
    <t>07563</t>
  </si>
  <si>
    <t>(DRG) URGENTNÍ OPERACE KVCH</t>
  </si>
  <si>
    <t>07544</t>
  </si>
  <si>
    <t>(DRG) PRVNÍ REOPERACE</t>
  </si>
  <si>
    <t>99980</t>
  </si>
  <si>
    <t>(VZP) PACIENT S DIAGNOSTIKOVANÝM POLYTRAUMATEM S I</t>
  </si>
  <si>
    <t>07019</t>
  </si>
  <si>
    <t>(DRG) NÁHRADA AORTÁLNÍ CHLOPNĚ STENTOVANOU BIOLOGI</t>
  </si>
  <si>
    <t>78816</t>
  </si>
  <si>
    <t>REKUPERACE KRVE</t>
  </si>
  <si>
    <t>55250</t>
  </si>
  <si>
    <t>STERNOTOMIE, TORAKOTOMIE</t>
  </si>
  <si>
    <t>07274</t>
  </si>
  <si>
    <t>(DRG) POOPERAČNÍ REVIZE PRO ZÁNĚT NEBO PORUCHU HOJ</t>
  </si>
  <si>
    <t>51011</t>
  </si>
  <si>
    <t>55210</t>
  </si>
  <si>
    <t>VÝKONY NA ZAVŘENÉM SRDCI</t>
  </si>
  <si>
    <t>55255</t>
  </si>
  <si>
    <t>KONTRAPULZACE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</si>
  <si>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</si>
  <si>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</si>
  <si>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</si>
  <si>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</si>
  <si>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</si>
  <si>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</si>
  <si>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78310</t>
  </si>
  <si>
    <t xml:space="preserve">NEODKLADNÁ KARDIOPULMONÁLNÍ RESUSCITACE ROZŠÍŘENÁ </t>
  </si>
  <si>
    <t>78320</t>
  </si>
  <si>
    <t>54340</t>
  </si>
  <si>
    <t>TEPENNÁ EMBOLEKTOMIE, TROMBEKTOMIE</t>
  </si>
  <si>
    <t>07559</t>
  </si>
  <si>
    <t>(DRG) KRYSTALOIDNÍ KARDIOPLEGIE JAKO SOUČÁST JINÉH</t>
  </si>
  <si>
    <t>55215</t>
  </si>
  <si>
    <t>MECHANICKÁ SRDEČNÍ PODPORA</t>
  </si>
  <si>
    <t>07418</t>
  </si>
  <si>
    <t>(VZP) TROMBECTOMIE  A. FEMORALIS A JEJÍCH VĚTVÍ</t>
  </si>
  <si>
    <t>07258</t>
  </si>
  <si>
    <t>(DRG) ZAVEDENÍ ECMO, PERIFERNÍ KANYLACE</t>
  </si>
  <si>
    <t>07018</t>
  </si>
  <si>
    <t>(DRG) NÁHRADA AORTÁLNÍ CHLOPNĚ MECHANICKOU PROTÉZO</t>
  </si>
  <si>
    <t>07003</t>
  </si>
  <si>
    <t>(DRG) AORTOKORONÁRNÍ BYPASS VÍCENÁSOBNÝ - PLNĚ TEP</t>
  </si>
  <si>
    <t>07233</t>
  </si>
  <si>
    <t>07514</t>
  </si>
  <si>
    <t>(VZP) ODBĚR A PŘÍPRAVA ŽILNÍHO ŠTĚPU Z POVRCHOVÝCH</t>
  </si>
  <si>
    <t>07548</t>
  </si>
  <si>
    <t>(DRG) LAPAROSKOPICKÝ NEBO TORAKOSKOPICKÝ PŘÍSTUP</t>
  </si>
  <si>
    <t>07515</t>
  </si>
  <si>
    <t>07004</t>
  </si>
  <si>
    <t>07554</t>
  </si>
  <si>
    <t>(DRG) OPERAČNÍ VÝKON S MIMOTĚLNÍM OBĚHEM, PERIFERN</t>
  </si>
  <si>
    <t>07164</t>
  </si>
  <si>
    <t>(DRG) NÁHRADA ASCENDENTNÍ AORTY PROTÉZOU</t>
  </si>
  <si>
    <t>55221</t>
  </si>
  <si>
    <t>JEDNODUCHÝ VÝKON NA SRDCI - REOPERACE</t>
  </si>
  <si>
    <t>07234</t>
  </si>
  <si>
    <t>07048</t>
  </si>
  <si>
    <t xml:space="preserve">(DRG) PLASTIKA TRIKUSPIDÁLNÍ CHLOPNĚ S IMPLANTACÍ </t>
  </si>
  <si>
    <t>55231</t>
  </si>
  <si>
    <t>07024</t>
  </si>
  <si>
    <t>(DRG) NÁHRADA AORTÁLNÍ CHLOPNĚ A KOŘENE AORTY A PŘ</t>
  </si>
  <si>
    <t>07190</t>
  </si>
  <si>
    <t>(DRG) REVIZE VÝKONU NA DESCENDENTNÍ AORTĚ PRO KRVÁ</t>
  </si>
  <si>
    <t>07157</t>
  </si>
  <si>
    <t>(DRG) NÁHRADA ASCENDENTNÍ AORTY A OBLOUKU PROTÉZOU</t>
  </si>
  <si>
    <t>07013</t>
  </si>
  <si>
    <t>(DRG) PLASTIKA LÍSTKŮ AORTÁLNÍ CHLOPNĚ</t>
  </si>
  <si>
    <t>07098</t>
  </si>
  <si>
    <t>07040</t>
  </si>
  <si>
    <t>(DRG) PLASTIKA MITRÁLNÍ CHLOPNĚ S IMPLANTACÍ PRSTE</t>
  </si>
  <si>
    <t>07161</t>
  </si>
  <si>
    <t>(DRG) STENTING DESCENDENTNÍ AORTY PRO AKUTNÍ DISEK</t>
  </si>
  <si>
    <t>07558</t>
  </si>
  <si>
    <t>(DRG) HLUBOKÁ HYPOTERMIE A CIRKULAČNÍ ZÁSTAVA S AN</t>
  </si>
  <si>
    <t>07038</t>
  </si>
  <si>
    <t>07118</t>
  </si>
  <si>
    <t>(DRG) UZÁVĚR POINFARKTOVÉHO DEFEKTU MEZIKOMOROVÉ P</t>
  </si>
  <si>
    <t>07039</t>
  </si>
  <si>
    <t>07119</t>
  </si>
  <si>
    <t>(DRG) OPERACE PRO POINFARKTOVOU RUPTURU (VČETNĚ HR</t>
  </si>
  <si>
    <t>07572</t>
  </si>
  <si>
    <t>(DRG) DRUHÁ A DALŠÍ POOPERAČNÍ REVIZE PRO KRVÁCENÍ</t>
  </si>
  <si>
    <t>07283</t>
  </si>
  <si>
    <t>(DRG) PARCIÁLNÍ NEBO KOMPLETNÍ ODSTRANĚNÍ STERNA A</t>
  </si>
  <si>
    <t>07282</t>
  </si>
  <si>
    <t>(DRG) OSTEOSYNTÉZA STERNA DLAHAMI KOMBINOVANÁ S PŘ</t>
  </si>
  <si>
    <t>07113</t>
  </si>
  <si>
    <t>(DRG) RESEKCE VÝDUTĚ LEVÉ KOMORY SRDEČNÍ S REMODEL</t>
  </si>
  <si>
    <t>07279</t>
  </si>
  <si>
    <t>(DRG) OSTEOSYNTÉZA STERNA DRÁTY JAKO SAMOSTATNÝ VÝ</t>
  </si>
  <si>
    <t>07158</t>
  </si>
  <si>
    <t>(DRG) NÁHRADA ASCENDENTNÍ AORTY, OBLOUKU AORTY PRO</t>
  </si>
  <si>
    <t>5F6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</si>
  <si>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</si>
  <si>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</si>
  <si>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</si>
  <si>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</si>
  <si>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</si>
  <si>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</si>
  <si>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</si>
  <si>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</si>
  <si>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</si>
  <si>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</si>
  <si>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</si>
  <si>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</si>
  <si>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</si>
  <si>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</si>
  <si>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</si>
  <si>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</si>
  <si>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</si>
  <si>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</si>
  <si>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</si>
  <si>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</si>
  <si>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</si>
  <si>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</si>
  <si>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56151</t>
  </si>
  <si>
    <t>TREPANACE PRO EXTRACEREBRÁLNÍ HEMATOM NEBO KRANIOT</t>
  </si>
  <si>
    <t>66815</t>
  </si>
  <si>
    <t>AUTOGENNÍ ŠTĚP</t>
  </si>
  <si>
    <t>5T5</t>
  </si>
  <si>
    <t>0006480</t>
  </si>
  <si>
    <t>OCPLEX</t>
  </si>
  <si>
    <t>0011592</t>
  </si>
  <si>
    <t>METRONIDAZOL B. BRAUN 5 MG/ML</t>
  </si>
  <si>
    <t>0011785</t>
  </si>
  <si>
    <t>AMIKIN 1 G</t>
  </si>
  <si>
    <t>0015651</t>
  </si>
  <si>
    <t>0025746</t>
  </si>
  <si>
    <t>0026902</t>
  </si>
  <si>
    <t>VFEND 200 MG</t>
  </si>
  <si>
    <t>0031547</t>
  </si>
  <si>
    <t>HAEMOCOMPLETTAN P</t>
  </si>
  <si>
    <t>0076353</t>
  </si>
  <si>
    <t>FORTUM 1 G</t>
  </si>
  <si>
    <t>0076354</t>
  </si>
  <si>
    <t>FORTUM 2 G</t>
  </si>
  <si>
    <t>0096413</t>
  </si>
  <si>
    <t>GENTAMICIN LEK 40 MG/2 ML</t>
  </si>
  <si>
    <t>0097000</t>
  </si>
  <si>
    <t>METRONIDAZOLE 0.5%-POLPHARMA</t>
  </si>
  <si>
    <t>0119095</t>
  </si>
  <si>
    <t>FLEXBUMIN 200 G/L</t>
  </si>
  <si>
    <t>0125249</t>
  </si>
  <si>
    <t>0129767</t>
  </si>
  <si>
    <t>0137499</t>
  </si>
  <si>
    <t>0142077</t>
  </si>
  <si>
    <t>0162180</t>
  </si>
  <si>
    <t>CIPROFLOXACIN KABI 200 MG/100 ML INFUZNÍ ROZTOK</t>
  </si>
  <si>
    <t>0166269</t>
  </si>
  <si>
    <t>VANCOMYCIN MYLAN 1000 MG</t>
  </si>
  <si>
    <t>0164407</t>
  </si>
  <si>
    <t>FLUCONAZOL KABI 2 MG/ML</t>
  </si>
  <si>
    <t>0162496</t>
  </si>
  <si>
    <t>0016982</t>
  </si>
  <si>
    <t>FLUCONAZOL ARDEZ</t>
  </si>
  <si>
    <t>0165449</t>
  </si>
  <si>
    <t>VANCOMYCIN PHARMASWISS 500 MG</t>
  </si>
  <si>
    <t>0107931</t>
  </si>
  <si>
    <t>0005606</t>
  </si>
  <si>
    <t>NÁVLEK NA OPMI, TYP 71                      306071</t>
  </si>
  <si>
    <t>0026139</t>
  </si>
  <si>
    <t>KANYLA TRACHEOSTOMICKÁ VOCALAID S NÍZKOTLAKOU MANŽ</t>
  </si>
  <si>
    <t>0030617</t>
  </si>
  <si>
    <t>STAPLER KOŽNÍ ROYAL - 35W</t>
  </si>
  <si>
    <t>0043970</t>
  </si>
  <si>
    <t>SYSTÉM MONITOROVACÍ INTRAKRANIÁLNÍ TKÁŇOVÁ O2 NERO</t>
  </si>
  <si>
    <t>0043979</t>
  </si>
  <si>
    <t>ČIDLO PRO MĚŘENÍ NITROLEBNÍHO TLAKU NEUROVENT</t>
  </si>
  <si>
    <t>0043984</t>
  </si>
  <si>
    <t>0048591</t>
  </si>
  <si>
    <t>0048989</t>
  </si>
  <si>
    <t>ELEKTRODA KOAGULAČNÍ JEDNORÁZOVÁ GN211</t>
  </si>
  <si>
    <t>0056292</t>
  </si>
  <si>
    <t>KATETR BALONKOVÝ FOGARTY 120805F</t>
  </si>
  <si>
    <t>0067891</t>
  </si>
  <si>
    <t>IMPLANTÁT SPINÁL.NÁHRADA MEZIOBRATLOVÁ FUSION    K</t>
  </si>
  <si>
    <t>0068667</t>
  </si>
  <si>
    <t>IMPLANTÁT SPINÁLNÍ SYSTÉM VECTRA                 K</t>
  </si>
  <si>
    <t>0068670</t>
  </si>
  <si>
    <t>0048852</t>
  </si>
  <si>
    <t>0112969</t>
  </si>
  <si>
    <t>00651</t>
  </si>
  <si>
    <t>OD TYPU 51 - PRO NEMOCNICE TYPU 3, (KATEGORIE 6) -</t>
  </si>
  <si>
    <t>00655</t>
  </si>
  <si>
    <t>OD TYPU 55 - PRO NEMOCNICE TYPU 3, (KATEGORIE 6) -</t>
  </si>
  <si>
    <t>78813</t>
  </si>
  <si>
    <t>CVVH - KONTINUÁLNÍ VENOVENÓZNÍ HEMOFILTRACE</t>
  </si>
  <si>
    <t>90902</t>
  </si>
  <si>
    <t xml:space="preserve">(DRG) DOBA TRVÁNÍ UMĚLÉ PLICNÍ VENTILACE VÍCE NEŽ </t>
  </si>
  <si>
    <t>90906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</si>
  <si>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</si>
  <si>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</si>
  <si>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</si>
  <si>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</si>
  <si>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</si>
  <si>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</si>
  <si>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</si>
  <si>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</si>
  <si>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</si>
  <si>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</si>
  <si>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90905</t>
  </si>
  <si>
    <t>6F1</t>
  </si>
  <si>
    <t>61167</t>
  </si>
  <si>
    <t>TRANSPOZICE FASCIOKUTÁNNÍHO LALOKU</t>
  </si>
  <si>
    <t>62710</t>
  </si>
  <si>
    <t>SÍŤOVÁNÍ (MESHOVÁNÍ) ŠTĚPU DO ROZSAHU 5 % Z POVRCH</t>
  </si>
  <si>
    <t>62310</t>
  </si>
  <si>
    <t>NEKREKTOMIE DO 1% POVRCHU TĚLA</t>
  </si>
  <si>
    <t>61165</t>
  </si>
  <si>
    <t>ROZPROSTŘENÍ NEBO MODELACE LALOKU</t>
  </si>
  <si>
    <t>62640</t>
  </si>
  <si>
    <t>ODBĚR DERMOEPIDERMÁLNÍHO ŠTĚPU: 1 - 5 % Z PLOCHY P</t>
  </si>
  <si>
    <t>62440</t>
  </si>
  <si>
    <t>ŠTĚP PŘI POPÁLENÍ (A OSTATNÍCH KOŽNÍCH ZTRÁTÁCH) D</t>
  </si>
  <si>
    <t>61169</t>
  </si>
  <si>
    <t>TRANSPOZICE MUSKULÁRNÍHO LALOKU</t>
  </si>
  <si>
    <t>62330</t>
  </si>
  <si>
    <t>NEKREKTOMIE 5 - 10 % POVRCHU TĚLA - TANGENCIÁLNÍ N</t>
  </si>
  <si>
    <t>708</t>
  </si>
  <si>
    <t>59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</si>
  <si>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</si>
  <si>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</si>
  <si>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</si>
  <si>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</si>
  <si>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00080</t>
  </si>
  <si>
    <t xml:space="preserve">DLOUHODOBÁ MECHANICKÁ VENTILACE &gt; 1008 HODIN (43-75 DNÍ) S EKONOMICKY NÁROČNÝM VÝKONEM              </t>
  </si>
  <si>
    <t>00100</t>
  </si>
  <si>
    <t xml:space="preserve">DLOUHODOBÁ MECHANICKÁ VENTILACE &gt; 504 HODIN (22-42 DNÍ) S EKONOMICKY NÁROČNÝM VÝKONEM               </t>
  </si>
  <si>
    <t>00122</t>
  </si>
  <si>
    <t xml:space="preserve">DLOUHODOBÁ MECHANICKÁ VENTILACE &gt; 240 HODIN (11-21 DNÍ) S EKONOMICKY NÁROČNÝM VÝKONEM S CC  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</si>
  <si>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</si>
  <si>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</si>
  <si>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</si>
  <si>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</si>
  <si>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04310</t>
  </si>
  <si>
    <t xml:space="preserve">RESPIRAČNÍ SELHÁNÍ      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</si>
  <si>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</si>
  <si>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</si>
  <si>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05000</t>
  </si>
  <si>
    <t xml:space="preserve">ÚMRTÍ DO 5 DNÍ OD PŘÍJMU PŘI HLAVNÍ DIAGNÓZE OBĚHOVÉHO SYSTÉMU                                      </t>
  </si>
  <si>
    <t>05012</t>
  </si>
  <si>
    <t xml:space="preserve">SRDEČNÍ DEFIBRILÁTOR A IMPLANTÁT PRO PODPORU FUNKCE SRDCE S CC                                      </t>
  </si>
  <si>
    <t>05013</t>
  </si>
  <si>
    <t xml:space="preserve">SRDEČNÍ DEFIBRILÁTOR A IMPLANTÁT PRO PODPORU FUNKCE SRDCE S MCC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</si>
  <si>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</si>
  <si>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</si>
  <si>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</si>
  <si>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</si>
  <si>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</si>
  <si>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</si>
  <si>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</si>
  <si>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</si>
  <si>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</si>
  <si>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</si>
  <si>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</si>
  <si>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</si>
  <si>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</si>
  <si>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</si>
  <si>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</si>
  <si>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</si>
  <si>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</si>
  <si>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</si>
  <si>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</si>
  <si>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</si>
  <si>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</si>
  <si>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</si>
  <si>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</si>
  <si>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</si>
  <si>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05102</t>
  </si>
  <si>
    <t xml:space="preserve">JINÉ PERKUTÁNNÍ KARDIOVASKULÁRNÍ VÝKONY PŘI AKUTNÍM INFARKTU MYOKARDU S CC                          </t>
  </si>
  <si>
    <t>05112</t>
  </si>
  <si>
    <t xml:space="preserve">IMPLANTACE TRVALÉHO KARDIOSTIMULÁTORU BEZ AKUTNÍHO INFARKTU MYOKARDU. SELHÁNÍ SRDCE NEBO ŠOKU S CC  </t>
  </si>
  <si>
    <t>05121</t>
  </si>
  <si>
    <t xml:space="preserve">VELKÉ HRUDNÍ VASKULÁRNÍ VÝKONY BEZ CC                                                             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</si>
  <si>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</si>
  <si>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</si>
  <si>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</si>
  <si>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</si>
  <si>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05131</t>
  </si>
  <si>
    <t xml:space="preserve">JINÉ PERKUTÁNNÍ KARDIOVASKULÁRNÍ VÝKONY BEZ AKUTNÍHO INFARKTU MYOKARDU BEZ CC                       </t>
  </si>
  <si>
    <t>05201</t>
  </si>
  <si>
    <t xml:space="preserve">JINÉ VÝKONY PŘI ONEMOCNĚNÍCH A PORUCHÁCH OBĚHOVÉHO SYSTÉMU BEZ CC                                   </t>
  </si>
  <si>
    <t>05202</t>
  </si>
  <si>
    <t xml:space="preserve">JINÉ VÝKONY PŘI ONEMOCNĚNÍCH A PORUCHÁCH OBĚHOVÉHO SYSTÉMU S CC                                     </t>
  </si>
  <si>
    <t>05231</t>
  </si>
  <si>
    <t xml:space="preserve">PERKUTÁNNÍ KORONÁRNÍ ANGIOPLASTIKA. &lt;=2 POTAHOVANÉ STENTY PŘI AKUTNÍM INFARKTU MYOKARDU BEZ CC      </t>
  </si>
  <si>
    <t>05302</t>
  </si>
  <si>
    <t xml:space="preserve">SRDEČNÍ KATETRIZACE PŘI AKUTNÍM INFARKTU MYOKARDU S CC                                              </t>
  </si>
  <si>
    <t>05312</t>
  </si>
  <si>
    <t xml:space="preserve">SRDEČNÍ KATETRIZACE PŘI ISCHEMICKÉ CHOROBĚ SRDEČNÍ S CC                                             </t>
  </si>
  <si>
    <t>05321</t>
  </si>
  <si>
    <t xml:space="preserve">SRDEČNÍ KATETRIZACE PŘI JINÝCH PORUCHÁCH OBĚHOVÉHO SYSTÉMU BEZ CC                                   </t>
  </si>
  <si>
    <t>05322</t>
  </si>
  <si>
    <t xml:space="preserve">SRDEČNÍ KATETRIZACE PŘI JINÝCH PORUCHÁCH OBĚHOVÉHO SYSTÉMU S CC                                     </t>
  </si>
  <si>
    <t>05332</t>
  </si>
  <si>
    <t xml:space="preserve">AKUTNÍ INFARKT MYOKARDU S CC         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</si>
  <si>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</si>
  <si>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</si>
  <si>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</si>
  <si>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</si>
  <si>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</si>
  <si>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</si>
  <si>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</si>
  <si>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</si>
  <si>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</si>
  <si>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</si>
  <si>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</si>
  <si>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</si>
  <si>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</si>
  <si>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</si>
  <si>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</si>
  <si>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</si>
  <si>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05412</t>
  </si>
  <si>
    <t xml:space="preserve">VROZENÉ SRDEČNÍ A CHLOPENNÍ PORUCHY S CC 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</si>
  <si>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</si>
  <si>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</si>
  <si>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</si>
  <si>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</si>
  <si>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</si>
  <si>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</si>
  <si>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</si>
  <si>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</si>
  <si>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05481</t>
  </si>
  <si>
    <t xml:space="preserve">ZAVEDENÍ STENTU DO PERIFERNÍHO CÉVNÍHO ŘEČIŠTĚ BEZ CC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</si>
  <si>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</si>
  <si>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</si>
  <si>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</si>
  <si>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</si>
  <si>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18311</t>
  </si>
  <si>
    <t xml:space="preserve">POOPERAČNÍ A POÚRAZOVÉ INFEKCE BEZ CC                                                               </t>
  </si>
  <si>
    <t>18312</t>
  </si>
  <si>
    <t xml:space="preserve">POOPERAČNÍ A POÚRAZOVÉ INFEKCE S CC                                                                 </t>
  </si>
  <si>
    <t>88872</t>
  </si>
  <si>
    <t xml:space="preserve">ROZSÁHLÉ VÝKONY. KTERÉ SE NETÝKAJÍ HLAVNÍ DIAGNÓZY S CC                                             </t>
  </si>
  <si>
    <t>Porovnání jednotlivých IR DRG skupin</t>
  </si>
  <si>
    <t>10 - DĚTSKÁ KLINIKA</t>
  </si>
  <si>
    <t>22 - KLINIKA NUKLEÁRNÍ MEDICÍNY</t>
  </si>
  <si>
    <t>28 - ODDĚLENÍ LÉKAŘSKÉ GENETIKY</t>
  </si>
  <si>
    <t>32 - HEMATO-ONKOLOGICKÁ KLINIKA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</si>
  <si>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</si>
  <si>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</si>
  <si>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</si>
  <si>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</si>
  <si>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</si>
  <si>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</si>
  <si>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603</t>
  </si>
  <si>
    <t>82056</t>
  </si>
  <si>
    <t>MIKROSKOPICKÉ STANOVENÍ MIKROBIÁLNÍHO OBRAZU POŠEV</t>
  </si>
  <si>
    <t>10</t>
  </si>
  <si>
    <t>816</t>
  </si>
  <si>
    <t>94119</t>
  </si>
  <si>
    <t>IZOLACE A UCHOVÁNÍ LIDSKÉ DNA (RNA)</t>
  </si>
  <si>
    <t>94115</t>
  </si>
  <si>
    <t>IN SITU HYBRIDIZACE LIDSKÉ DNA SE ZNAČENOU SONDOU</t>
  </si>
  <si>
    <t>94123</t>
  </si>
  <si>
    <t>PCR ANALÝZA LIDSKÉ DNA</t>
  </si>
  <si>
    <t>205</t>
  </si>
  <si>
    <t>87447</t>
  </si>
  <si>
    <t>CYTOLOGICKÉ PREPARÁTY ZHOTOVENÉ CYTOCENTRIFUGOU</t>
  </si>
  <si>
    <t>87525</t>
  </si>
  <si>
    <t>STANOVENÍ CYTOLOGICKÉ DIAGNÓZY III. STUPNĚ OBTÍŽNO</t>
  </si>
  <si>
    <t>87439</t>
  </si>
  <si>
    <t>SPECIÁLNÍ CYTOLOGICKÉ BARVENÍ - 1-3  PREPARÁTY,  J</t>
  </si>
  <si>
    <t>87449</t>
  </si>
  <si>
    <t xml:space="preserve">SCREENINGOVÉ ODEČÍTÁNÍ CYTOLOGICKÝCH NÁLEZŮ (ZA 1 </t>
  </si>
  <si>
    <t>22</t>
  </si>
  <si>
    <t>0002027</t>
  </si>
  <si>
    <t>0002034</t>
  </si>
  <si>
    <t>47023</t>
  </si>
  <si>
    <t>KONTROLNÍ VYŠETŘENÍ LÉKAŘEM SE SPECIALIZOVANOU ZPŮ</t>
  </si>
  <si>
    <t>47125</t>
  </si>
  <si>
    <t>KARDIOANGIOGRAFIE FIRST PASS</t>
  </si>
  <si>
    <t>47269</t>
  </si>
  <si>
    <t>TOMOGRAFICKÁ SCINTIGRAFIE - SPECT</t>
  </si>
  <si>
    <t>47273</t>
  </si>
  <si>
    <t>KVANTIFIKACE DYNAMICKÝCH A TOMOGRAFICKÝCH SCINTIGR</t>
  </si>
  <si>
    <t>28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</si>
  <si>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</si>
  <si>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</si>
  <si>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</si>
  <si>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</si>
  <si>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</si>
  <si>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</si>
  <si>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</si>
  <si>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</si>
  <si>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</si>
  <si>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</si>
  <si>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</si>
  <si>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</si>
  <si>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</si>
  <si>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</si>
  <si>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</si>
  <si>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</si>
  <si>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</si>
  <si>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</si>
  <si>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96847</t>
  </si>
  <si>
    <t>FIBRIN/FIBRINOGEN DEGRADAČNÍ PRODUKTY SEMIKVANTITA</t>
  </si>
  <si>
    <t>96857</t>
  </si>
  <si>
    <t>STANOVENÍ POČTU RETIKULOCYTŮ NA AUTOMATICKÉM ANALY</t>
  </si>
  <si>
    <t>96881</t>
  </si>
  <si>
    <t>AGREGAČNÍ TEST NA HEPARINEM INDUKOVANOU TROMBOCYTO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</si>
  <si>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</si>
  <si>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</si>
  <si>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</si>
  <si>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</si>
  <si>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</si>
  <si>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</si>
  <si>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</si>
  <si>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</si>
  <si>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</si>
  <si>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</si>
  <si>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</si>
  <si>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</si>
  <si>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</si>
  <si>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</si>
  <si>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</si>
  <si>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</si>
  <si>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</si>
  <si>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</si>
  <si>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</si>
  <si>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</si>
  <si>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</si>
  <si>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</si>
  <si>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</si>
  <si>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</si>
  <si>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</si>
  <si>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</si>
  <si>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</si>
  <si>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</si>
  <si>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</si>
  <si>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</si>
  <si>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81227</t>
  </si>
  <si>
    <t>PROSTATICKÝ SPECIFICKÝ ANTIGEN (PSA) - VOLNÝ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</si>
  <si>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</si>
  <si>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</si>
  <si>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</si>
  <si>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</si>
  <si>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</si>
  <si>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</si>
  <si>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</si>
  <si>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</si>
  <si>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</si>
  <si>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</si>
  <si>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</si>
  <si>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</si>
  <si>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</si>
  <si>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</si>
  <si>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</si>
  <si>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</si>
  <si>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</si>
  <si>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</si>
  <si>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91141</t>
  </si>
  <si>
    <t>STANOVENÍ CERULOPLASMINU</t>
  </si>
  <si>
    <t>91171</t>
  </si>
  <si>
    <t>STANOVENÍ IgG ELISA</t>
  </si>
  <si>
    <t>91397</t>
  </si>
  <si>
    <t>ELEKTROFORESA S NÁSLEDNOU IMUNOFIXACÍ (KOMPLEX - I</t>
  </si>
  <si>
    <t>91481</t>
  </si>
  <si>
    <t>STANOVENÍ KONCENTRACE PROCALCITONINU</t>
  </si>
  <si>
    <t>93151</t>
  </si>
  <si>
    <t>FERRITIN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</si>
  <si>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</si>
  <si>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</si>
  <si>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</si>
  <si>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</si>
  <si>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</si>
  <si>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</si>
  <si>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</si>
  <si>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</si>
  <si>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93231</t>
  </si>
  <si>
    <t>TYREOGLOBULIN AUTOPROTILÁTKY</t>
  </si>
  <si>
    <t>81473</t>
  </si>
  <si>
    <t>CHOLESTEROL HDL</t>
  </si>
  <si>
    <t>81563</t>
  </si>
  <si>
    <t>OSMOLALITA (SÉRUM, MOČ)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</si>
  <si>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</si>
  <si>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</si>
  <si>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</si>
  <si>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</si>
  <si>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</si>
  <si>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</si>
  <si>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</si>
  <si>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</si>
  <si>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</si>
  <si>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</si>
  <si>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</si>
  <si>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</si>
  <si>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</si>
  <si>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</si>
  <si>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</si>
  <si>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</si>
  <si>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</si>
  <si>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</si>
  <si>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</si>
  <si>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</si>
  <si>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</si>
  <si>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</si>
  <si>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</si>
  <si>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</si>
  <si>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</si>
  <si>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</si>
  <si>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</si>
  <si>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</si>
  <si>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</si>
  <si>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</si>
  <si>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</si>
  <si>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</si>
  <si>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</si>
  <si>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</si>
  <si>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</si>
  <si>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</si>
  <si>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</si>
  <si>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</si>
  <si>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81249</t>
  </si>
  <si>
    <t>CEA (MEIA)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</si>
  <si>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</si>
  <si>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</si>
  <si>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</si>
  <si>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</si>
  <si>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</si>
  <si>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</si>
  <si>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</si>
  <si>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</si>
  <si>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81533</t>
  </si>
  <si>
    <t>LIPÁZA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</si>
  <si>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</si>
  <si>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</si>
  <si>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</si>
  <si>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</si>
  <si>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</si>
  <si>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</si>
  <si>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</si>
  <si>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</si>
  <si>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</si>
  <si>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</si>
  <si>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81235</t>
  </si>
  <si>
    <t>TUMORMARKERY CA 19-9, CA 15-3, CA 72-4, CA 125</t>
  </si>
  <si>
    <t>91145</t>
  </si>
  <si>
    <t>STANOVENÍ HAPTOGLOBINU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</si>
  <si>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</si>
  <si>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</si>
  <si>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</si>
  <si>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</si>
  <si>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</si>
  <si>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</si>
  <si>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</si>
  <si>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</si>
  <si>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</si>
  <si>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</si>
  <si>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</si>
  <si>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</si>
  <si>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81239</t>
  </si>
  <si>
    <t>ANALÝZA MOČE MIKROSKOPICKY VE FÁZOVÉM KONTRASTU</t>
  </si>
  <si>
    <t>81733</t>
  </si>
  <si>
    <t>KVANTITATIVNÍ STANOVENÍ KRVE VE STOLICI NA ANALYZÁ</t>
  </si>
  <si>
    <t>81159</t>
  </si>
  <si>
    <t>CHOLINESTERÁZA STATIM</t>
  </si>
  <si>
    <t>93179</t>
  </si>
  <si>
    <t>PLAZMATICKÁ RENINOVÁ AKTIVITA (PRA)</t>
  </si>
  <si>
    <t>813</t>
  </si>
  <si>
    <t>91197</t>
  </si>
  <si>
    <t>STANOVENÍ CYTOKINU ELISA</t>
  </si>
  <si>
    <t>94215</t>
  </si>
  <si>
    <t>DOT BLOTTING DNA</t>
  </si>
  <si>
    <t>34</t>
  </si>
  <si>
    <t>809</t>
  </si>
  <si>
    <t>0003132</t>
  </si>
  <si>
    <t>GADOVIST 1,0 MMOL/ML</t>
  </si>
  <si>
    <t>0003134</t>
  </si>
  <si>
    <t>0022075</t>
  </si>
  <si>
    <t>IOMERON 400</t>
  </si>
  <si>
    <t>0042433</t>
  </si>
  <si>
    <t>VISIPAQUE 320 MG I/ML</t>
  </si>
  <si>
    <t>0077018</t>
  </si>
  <si>
    <t>ULTRAVIST 370</t>
  </si>
  <si>
    <t>0077019</t>
  </si>
  <si>
    <t>0095607</t>
  </si>
  <si>
    <t>MICROPAQUE</t>
  </si>
  <si>
    <t>0038462</t>
  </si>
  <si>
    <t>DRÁT VODÍCÍ GUIDE WIRE M</t>
  </si>
  <si>
    <t>0038482</t>
  </si>
  <si>
    <t>0038483</t>
  </si>
  <si>
    <t>0038503</t>
  </si>
  <si>
    <t>SOUPRAVA ZAVÁDĚCÍ INTRODUCER</t>
  </si>
  <si>
    <t>0038505</t>
  </si>
  <si>
    <t>0053563</t>
  </si>
  <si>
    <t>KATETR DIAGNOSTICKÝ TEMPO4F,5F</t>
  </si>
  <si>
    <t>0053905</t>
  </si>
  <si>
    <t>KATETR DILATAČNÍ XXL                 14-5XX</t>
  </si>
  <si>
    <t>0054358</t>
  </si>
  <si>
    <t>KATETR DIAGNOSTICKÝ SUPER TORQUE 5F,6F 533525-686</t>
  </si>
  <si>
    <t>0056361</t>
  </si>
  <si>
    <t>ZAVADĚČ FLEXOR BALKIN RADIOOPÁKNÍ ZNAČKA</t>
  </si>
  <si>
    <t>0056365</t>
  </si>
  <si>
    <t>ZAVADĚČ MIKROPUNKČNÍ, NITINOLOVÝ VODIČ</t>
  </si>
  <si>
    <t>0057298</t>
  </si>
  <si>
    <t>STENT VASKULÁRNÍ E-LUMINEXX,SAMOEXPANDIBILNÍ,NITIN</t>
  </si>
  <si>
    <t>0057769</t>
  </si>
  <si>
    <t>DILATÁTOR COPE-SADDEKNI SFA ACCESS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</si>
  <si>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</si>
  <si>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</si>
  <si>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</si>
  <si>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</si>
  <si>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</si>
  <si>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0058462</t>
  </si>
  <si>
    <t>VODIČ DRÁTĚNÝ LUNDERQUIST EXTRA STIFF, ZAHNUTÝ</t>
  </si>
  <si>
    <t>0058736</t>
  </si>
  <si>
    <t>TĚLÍSKO EMBOLIZAČNÍ NESTER</t>
  </si>
  <si>
    <t>0058948</t>
  </si>
  <si>
    <t>STENT PERIFERNÍ WALLSTENT UNI,SAMOEXPANDIBILNÍ,OCE</t>
  </si>
  <si>
    <t>0059345</t>
  </si>
  <si>
    <t>INDEFLÁTOR 622510</t>
  </si>
  <si>
    <t>0059795</t>
  </si>
  <si>
    <t>DRÁT VODÍCÍ ANGIODYN J3 FC-FS 150-0,35</t>
  </si>
  <si>
    <t>0092125</t>
  </si>
  <si>
    <t>MIKROKATETR PROGREAT PC2411-2813, PP27111-27131</t>
  </si>
  <si>
    <t>0092559</t>
  </si>
  <si>
    <t>SADA AG - SYSTÉM PRO UZAVÍRÁNÍ CÉV - FEMORÁLNÍ - S</t>
  </si>
  <si>
    <t>0151038</t>
  </si>
  <si>
    <t>FILTR VENAKAVÁLNÍ</t>
  </si>
  <si>
    <t>0059796</t>
  </si>
  <si>
    <t>DRÁT VODÍCÍ ANGIODYN J3 SFC-FS 150-0,35</t>
  </si>
  <si>
    <t>0092108</t>
  </si>
  <si>
    <t>STENTGRAFT AORTÁLNÍ HRUDNÍ VALIANT 10CM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</si>
  <si>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</si>
  <si>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</si>
  <si>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</si>
  <si>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</si>
  <si>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</si>
  <si>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</si>
  <si>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</si>
  <si>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</si>
  <si>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</si>
  <si>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</si>
  <si>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</si>
  <si>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</si>
  <si>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89198</t>
  </si>
  <si>
    <t>SKIASKOPIE</t>
  </si>
  <si>
    <t>89313</t>
  </si>
  <si>
    <t xml:space="preserve">PERKUTÁNNÍ PUNKCE NEBO BIOPSIE ŘÍZENÁ RDG METODOU </t>
  </si>
  <si>
    <t>89319</t>
  </si>
  <si>
    <t>ZAVEDENÍ FILTRU DO DOLNÍ DUTÉ ŽÍLY</t>
  </si>
  <si>
    <t>89323</t>
  </si>
  <si>
    <t>TERAPEUTICKÁ EMBOLIZACE V CÉVNÍM ŘEČIŠTI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</si>
  <si>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</si>
  <si>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</si>
  <si>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</si>
  <si>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</si>
  <si>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</si>
  <si>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</si>
  <si>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</si>
  <si>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</si>
  <si>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</si>
  <si>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</si>
  <si>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</si>
  <si>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</si>
  <si>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</si>
  <si>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</si>
  <si>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</si>
  <si>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</si>
  <si>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</si>
  <si>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</si>
  <si>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</si>
  <si>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</si>
  <si>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89331</t>
  </si>
  <si>
    <t>ZAVEDENÍ STENTU DO TEPENNÉHO ČI ŽILNÍHO ŘEČIŠTĚ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</si>
  <si>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</si>
  <si>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</si>
  <si>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</si>
  <si>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</si>
  <si>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</si>
  <si>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</si>
  <si>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</si>
  <si>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</si>
  <si>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</si>
  <si>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</si>
  <si>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</si>
  <si>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</si>
  <si>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</si>
  <si>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</si>
  <si>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</si>
  <si>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</si>
  <si>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</si>
  <si>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</si>
  <si>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</si>
  <si>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</si>
  <si>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</si>
  <si>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</si>
  <si>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</si>
  <si>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</si>
  <si>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</si>
  <si>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</si>
  <si>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</si>
  <si>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</si>
  <si>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</si>
  <si>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</si>
  <si>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</si>
  <si>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</si>
  <si>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</si>
  <si>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</si>
  <si>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</si>
  <si>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</si>
  <si>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</si>
  <si>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</si>
  <si>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</si>
  <si>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</si>
  <si>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</si>
  <si>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</si>
  <si>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</si>
  <si>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</si>
  <si>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</si>
  <si>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22113</t>
  </si>
  <si>
    <t>VYŠETŘENÍ KREVNÍ SKUPINY ABO RH (D) U NOVOROZENCE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</si>
  <si>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</si>
  <si>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</si>
  <si>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</si>
  <si>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</si>
  <si>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</si>
  <si>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</si>
  <si>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</si>
  <si>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</si>
  <si>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</si>
  <si>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</si>
  <si>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</si>
  <si>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</si>
  <si>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</si>
  <si>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</si>
  <si>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</si>
  <si>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</si>
  <si>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</si>
  <si>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</si>
  <si>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</si>
  <si>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</si>
  <si>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</si>
  <si>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</si>
  <si>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</si>
  <si>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</si>
  <si>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</si>
  <si>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</si>
  <si>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</si>
  <si>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</si>
  <si>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</si>
  <si>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</si>
  <si>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</si>
  <si>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</si>
  <si>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87435</t>
  </si>
  <si>
    <t>STANDARDNÍ CYTOLOGICKÉ BARVENÍ,  ZA 4-10  PREPARÁT</t>
  </si>
  <si>
    <t>87519</t>
  </si>
  <si>
    <t>STANOVENÍ CYTOLOGICKÉ DIAGNÓZY II. STUPNĚ OBTÍŽNOS</t>
  </si>
  <si>
    <t>87611</t>
  </si>
  <si>
    <t>TECHNICKÁ KOMPONENTA MIKROSKOPICKÉHO VYŠETŘENÍ PIT</t>
  </si>
  <si>
    <t>87211</t>
  </si>
  <si>
    <t>ZMRAZOVACÍ HISTOLOGICKÉ  VYŠETŘENÍ PITEVNÍHO MATER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</si>
  <si>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</si>
  <si>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</si>
  <si>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</si>
  <si>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</si>
  <si>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</si>
  <si>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</si>
  <si>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</si>
  <si>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</si>
  <si>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</si>
  <si>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</si>
  <si>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</si>
  <si>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</si>
  <si>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</si>
  <si>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</si>
  <si>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</si>
  <si>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</si>
  <si>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</si>
  <si>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</si>
  <si>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</si>
  <si>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</si>
  <si>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</si>
  <si>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</si>
  <si>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</si>
  <si>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</si>
  <si>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</si>
  <si>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</si>
  <si>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</si>
  <si>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</si>
  <si>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</si>
  <si>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</si>
  <si>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</si>
  <si>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</si>
  <si>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</si>
  <si>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</si>
  <si>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</si>
  <si>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82115</t>
  </si>
  <si>
    <t>PRŮKAZ VIROVÉHO ANTIGENU V BIOLOGICKÉM MATERIÁLU N</t>
  </si>
  <si>
    <t>41</t>
  </si>
  <si>
    <t>91131</t>
  </si>
  <si>
    <t>STANOVENÍ IgA</t>
  </si>
  <si>
    <t>91129</t>
  </si>
  <si>
    <t>STANOVENÍ IgG</t>
  </si>
  <si>
    <t>91133</t>
  </si>
  <si>
    <t>STANOVENÍ IgM</t>
  </si>
  <si>
    <t>Zdravotní výkony (vybraných odborností) vyžádané pro pacienty hospitalizované na vlastním pracovišti - orientační přehled</t>
  </si>
  <si>
    <t xml:space="preserve">Ošetřovací den      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</si>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</sst>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u/>
      <sz val="10"/>
      <color theme="10"/>
      <name val="Calibri"/>
      <family val="2"/>
      <charset val="238"/>
      <scheme val="minor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55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23" xfId="0" applyFont="1" applyFill="1" applyBorder="1" applyAlignment="1">
      <alignment horizontal="center" vertical="center" wrapText="1"/>
    </xf>
    <xf numFmtId="0" fontId="40" fillId="2" borderId="25" xfId="0" applyFont="1" applyFill="1" applyBorder="1" applyAlignment="1">
      <alignment horizontal="center" vertical="center" wrapText="1"/>
    </xf>
    <xf numFmtId="0" fontId="38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2" fillId="0" borderId="0" xfId="0" applyFont="1" applyFill="1" applyBorder="1" applyAlignment="1"/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4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3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0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7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4" xfId="33" applyFont="1" applyFill="1" applyBorder="1" applyAlignment="1">
      <alignment horizontal="center" vertical="center"/>
    </xf>
    <xf numFmtId="9" fontId="3" fillId="0" borderId="71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0" xfId="53" applyFont="1" applyFill="1" applyBorder="1" applyAlignment="1">
      <alignment horizontal="right"/>
    </xf>
    <xf numFmtId="165" fontId="34" fillId="0" borderId="75" xfId="53" applyNumberFormat="1" applyFont="1" applyFill="1" applyBorder="1"/>
    <xf numFmtId="165" fontId="34" fillId="0" borderId="76" xfId="53" applyNumberFormat="1" applyFont="1" applyFill="1" applyBorder="1"/>
    <xf numFmtId="9" fontId="34" fillId="0" borderId="77" xfId="83" applyNumberFormat="1" applyFont="1" applyFill="1" applyBorder="1"/>
    <xf numFmtId="170" fontId="34" fillId="0" borderId="75" xfId="53" applyNumberFormat="1" applyFont="1" applyFill="1" applyBorder="1"/>
    <xf numFmtId="170" fontId="34" fillId="0" borderId="76" xfId="53" applyNumberFormat="1" applyFont="1" applyFill="1" applyBorder="1"/>
    <xf numFmtId="3" fontId="34" fillId="0" borderId="77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9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8" fillId="2" borderId="19" xfId="1" applyFont="1" applyFill="1" applyBorder="1"/>
    <xf numFmtId="0" fontId="49" fillId="0" borderId="0" xfId="0" applyFont="1" applyFill="1"/>
    <xf numFmtId="0" fontId="50" fillId="0" borderId="0" xfId="0" applyFont="1" applyFill="1"/>
    <xf numFmtId="0" fontId="50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3" fontId="50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1" xfId="26" applyNumberFormat="1" applyFont="1" applyFill="1" applyBorder="1"/>
    <xf numFmtId="3" fontId="32" fillId="7" borderId="61" xfId="26" applyNumberFormat="1" applyFont="1" applyFill="1" applyBorder="1"/>
    <xf numFmtId="168" fontId="34" fillId="7" borderId="69" xfId="86" applyNumberFormat="1" applyFont="1" applyFill="1" applyBorder="1" applyAlignment="1">
      <alignment horizontal="right"/>
    </xf>
    <xf numFmtId="3" fontId="32" fillId="7" borderId="82" xfId="26" applyNumberFormat="1" applyFont="1" applyFill="1" applyBorder="1"/>
    <xf numFmtId="168" fontId="34" fillId="7" borderId="69" xfId="86" applyNumberFormat="1" applyFont="1" applyFill="1" applyBorder="1"/>
    <xf numFmtId="3" fontId="32" fillId="0" borderId="81" xfId="26" applyNumberFormat="1" applyFont="1" applyFill="1" applyBorder="1" applyAlignment="1">
      <alignment horizontal="center"/>
    </xf>
    <xf numFmtId="3" fontId="32" fillId="0" borderId="69" xfId="26" applyNumberFormat="1" applyFont="1" applyFill="1" applyBorder="1" applyAlignment="1">
      <alignment horizontal="center"/>
    </xf>
    <xf numFmtId="3" fontId="32" fillId="7" borderId="81" xfId="26" applyNumberFormat="1" applyFont="1" applyFill="1" applyBorder="1" applyAlignment="1">
      <alignment horizontal="center"/>
    </xf>
    <xf numFmtId="3" fontId="32" fillId="7" borderId="69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48" fillId="4" borderId="35" xfId="1" applyFont="1" applyFill="1" applyBorder="1"/>
    <xf numFmtId="0" fontId="48" fillId="4" borderId="19" xfId="1" applyFont="1" applyFill="1" applyBorder="1"/>
    <xf numFmtId="0" fontId="48" fillId="3" borderId="20" xfId="1" applyFont="1" applyFill="1" applyBorder="1"/>
    <xf numFmtId="3" fontId="49" fillId="0" borderId="0" xfId="76" applyNumberFormat="1" applyFont="1" applyFill="1" applyBorder="1"/>
    <xf numFmtId="0" fontId="40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8" fillId="3" borderId="10" xfId="1" applyFont="1" applyFill="1" applyBorder="1"/>
    <xf numFmtId="0" fontId="48" fillId="3" borderId="5" xfId="1" applyFont="1" applyFill="1" applyBorder="1"/>
    <xf numFmtId="0" fontId="48" fillId="6" borderId="5" xfId="1" applyFont="1" applyFill="1" applyBorder="1"/>
    <xf numFmtId="0" fontId="48" fillId="6" borderId="62" xfId="1" applyFont="1" applyFill="1" applyBorder="1"/>
    <xf numFmtId="0" fontId="48" fillId="2" borderId="5" xfId="1" applyFont="1" applyFill="1" applyBorder="1"/>
    <xf numFmtId="0" fontId="48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1" fillId="2" borderId="55" xfId="0" applyNumberFormat="1" applyFont="1" applyFill="1" applyBorder="1"/>
    <xf numFmtId="3" fontId="41" fillId="2" borderId="57" xfId="0" applyNumberFormat="1" applyFont="1" applyFill="1" applyBorder="1"/>
    <xf numFmtId="9" fontId="41" fillId="2" borderId="63" xfId="0" applyNumberFormat="1" applyFont="1" applyFill="1" applyBorder="1"/>
    <xf numFmtId="0" fontId="51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1" fillId="2" borderId="60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8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8" fillId="2" borderId="36" xfId="1" applyFont="1" applyFill="1" applyBorder="1" applyAlignment="1">
      <alignment horizontal="left" indent="2"/>
    </xf>
    <xf numFmtId="0" fontId="51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1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1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8" fillId="4" borderId="36" xfId="1" applyFont="1" applyFill="1" applyBorder="1" applyAlignment="1">
      <alignment horizontal="left" indent="2"/>
    </xf>
    <xf numFmtId="0" fontId="51" fillId="4" borderId="36" xfId="1" applyFont="1" applyFill="1" applyBorder="1" applyAlignment="1">
      <alignment horizontal="left"/>
    </xf>
    <xf numFmtId="0" fontId="48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8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1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2" fontId="42" fillId="0" borderId="0" xfId="0" applyNumberFormat="1" applyFont="1" applyFill="1"/>
    <xf numFmtId="173" fontId="42" fillId="0" borderId="0" xfId="0" applyNumberFormat="1" applyFont="1" applyFill="1"/>
    <xf numFmtId="3" fontId="42" fillId="0" borderId="0" xfId="0" applyNumberFormat="1" applyFont="1" applyFill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1" fillId="2" borderId="28" xfId="0" applyFont="1" applyFill="1" applyBorder="1" applyAlignment="1">
      <alignment horizontal="right"/>
    </xf>
    <xf numFmtId="170" fontId="41" fillId="0" borderId="21" xfId="0" applyNumberFormat="1" applyFont="1" applyFill="1" applyBorder="1" applyAlignment="1"/>
    <xf numFmtId="170" fontId="41" fillId="0" borderId="29" xfId="0" applyNumberFormat="1" applyFont="1" applyFill="1" applyBorder="1" applyAlignment="1"/>
    <xf numFmtId="9" fontId="41" fillId="0" borderId="22" xfId="0" applyNumberFormat="1" applyFont="1" applyFill="1" applyBorder="1" applyAlignment="1"/>
    <xf numFmtId="170" fontId="41" fillId="0" borderId="30" xfId="0" applyNumberFormat="1" applyFont="1" applyFill="1" applyBorder="1" applyAlignment="1"/>
    <xf numFmtId="9" fontId="41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4" fillId="0" borderId="0" xfId="76" applyNumberFormat="1" applyFont="1" applyFill="1" applyBorder="1"/>
    <xf numFmtId="9" fontId="54" fillId="0" borderId="0" xfId="76" applyNumberFormat="1" applyFont="1" applyFill="1" applyBorder="1" applyAlignment="1">
      <alignment horizontal="right"/>
    </xf>
    <xf numFmtId="9" fontId="54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2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3" xfId="0" applyNumberFormat="1" applyFont="1" applyFill="1" applyBorder="1"/>
    <xf numFmtId="3" fontId="56" fillId="9" borderId="84" xfId="0" applyNumberFormat="1" applyFont="1" applyFill="1" applyBorder="1"/>
    <xf numFmtId="3" fontId="56" fillId="9" borderId="83" xfId="0" applyNumberFormat="1" applyFont="1" applyFill="1" applyBorder="1"/>
    <xf numFmtId="0" fontId="57" fillId="0" borderId="0" xfId="1" applyFont="1" applyFill="1"/>
    <xf numFmtId="3" fontId="52" fillId="0" borderId="0" xfId="26" applyNumberFormat="1" applyFont="1" applyFill="1" applyBorder="1" applyAlignment="1"/>
    <xf numFmtId="3" fontId="41" fillId="2" borderId="87" xfId="0" applyNumberFormat="1" applyFont="1" applyFill="1" applyBorder="1" applyAlignment="1">
      <alignment horizontal="center" vertical="center"/>
    </xf>
    <xf numFmtId="0" fontId="41" fillId="2" borderId="88" xfId="0" applyFont="1" applyFill="1" applyBorder="1" applyAlignment="1">
      <alignment horizontal="center" vertical="center"/>
    </xf>
    <xf numFmtId="3" fontId="58" fillId="2" borderId="90" xfId="0" applyNumberFormat="1" applyFont="1" applyFill="1" applyBorder="1" applyAlignment="1">
      <alignment horizontal="center" vertical="center" wrapText="1"/>
    </xf>
    <xf numFmtId="0" fontId="58" fillId="2" borderId="91" xfId="0" applyFont="1" applyFill="1" applyBorder="1" applyAlignment="1">
      <alignment horizontal="center" vertical="center" wrapText="1"/>
    </xf>
    <xf numFmtId="0" fontId="41" fillId="2" borderId="93" xfId="0" applyFont="1" applyFill="1" applyBorder="1" applyAlignment="1"/>
    <xf numFmtId="0" fontId="41" fillId="2" borderId="95" xfId="0" applyFont="1" applyFill="1" applyBorder="1" applyAlignment="1">
      <alignment horizontal="left" indent="1"/>
    </xf>
    <xf numFmtId="0" fontId="41" fillId="2" borderId="101" xfId="0" applyFont="1" applyFill="1" applyBorder="1" applyAlignment="1">
      <alignment horizontal="left" indent="1"/>
    </xf>
    <xf numFmtId="0" fontId="41" fillId="4" borderId="93" xfId="0" applyFont="1" applyFill="1" applyBorder="1" applyAlignment="1"/>
    <xf numFmtId="0" fontId="41" fillId="4" borderId="95" xfId="0" applyFont="1" applyFill="1" applyBorder="1" applyAlignment="1">
      <alignment horizontal="left" indent="1"/>
    </xf>
    <xf numFmtId="0" fontId="41" fillId="4" borderId="106" xfId="0" applyFont="1" applyFill="1" applyBorder="1" applyAlignment="1">
      <alignment horizontal="left" indent="1"/>
    </xf>
    <xf numFmtId="0" fontId="35" fillId="2" borderId="95" xfId="0" quotePrefix="1" applyFont="1" applyFill="1" applyBorder="1" applyAlignment="1">
      <alignment horizontal="left" indent="2"/>
    </xf>
    <xf numFmtId="0" fontId="35" fillId="2" borderId="101" xfId="0" quotePrefix="1" applyFont="1" applyFill="1" applyBorder="1" applyAlignment="1">
      <alignment horizontal="left" indent="2"/>
    </xf>
    <xf numFmtId="0" fontId="41" fillId="2" borderId="93" xfId="0" applyFont="1" applyFill="1" applyBorder="1" applyAlignment="1">
      <alignment horizontal="left" indent="1"/>
    </xf>
    <xf numFmtId="0" fontId="41" fillId="2" borderId="106" xfId="0" applyFont="1" applyFill="1" applyBorder="1" applyAlignment="1">
      <alignment horizontal="left" indent="1"/>
    </xf>
    <xf numFmtId="0" fontId="41" fillId="4" borderId="101" xfId="0" applyFont="1" applyFill="1" applyBorder="1" applyAlignment="1">
      <alignment horizontal="left" indent="1"/>
    </xf>
    <xf numFmtId="0" fontId="35" fillId="0" borderId="111" xfId="0" applyFont="1" applyBorder="1"/>
    <xf numFmtId="3" fontId="35" fillId="0" borderId="111" xfId="0" applyNumberFormat="1" applyFont="1" applyBorder="1"/>
    <xf numFmtId="0" fontId="41" fillId="4" borderId="85" xfId="0" applyFont="1" applyFill="1" applyBorder="1" applyAlignment="1">
      <alignment horizontal="center" vertical="center"/>
    </xf>
    <xf numFmtId="0" fontId="41" fillId="4" borderId="64" xfId="0" applyFont="1" applyFill="1" applyBorder="1" applyAlignment="1">
      <alignment horizontal="center" vertical="center"/>
    </xf>
    <xf numFmtId="0" fontId="0" fillId="0" borderId="0" xfId="0" applyNumberFormat="1"/>
    <xf numFmtId="3" fontId="41" fillId="2" borderId="110" xfId="0" applyNumberFormat="1" applyFont="1" applyFill="1" applyBorder="1" applyAlignment="1">
      <alignment horizontal="center" vertical="center"/>
    </xf>
    <xf numFmtId="3" fontId="58" fillId="2" borderId="108" xfId="0" applyNumberFormat="1" applyFont="1" applyFill="1" applyBorder="1" applyAlignment="1">
      <alignment horizontal="center" vertical="center" wrapText="1"/>
    </xf>
    <xf numFmtId="174" fontId="41" fillId="4" borderId="94" xfId="0" applyNumberFormat="1" applyFont="1" applyFill="1" applyBorder="1" applyAlignment="1"/>
    <xf numFmtId="174" fontId="41" fillId="4" borderId="87" xfId="0" applyNumberFormat="1" applyFont="1" applyFill="1" applyBorder="1" applyAlignment="1"/>
    <xf numFmtId="174" fontId="41" fillId="4" borderId="88" xfId="0" applyNumberFormat="1" applyFont="1" applyFill="1" applyBorder="1" applyAlignment="1"/>
    <xf numFmtId="174" fontId="41" fillId="0" borderId="96" xfId="0" applyNumberFormat="1" applyFont="1" applyBorder="1"/>
    <xf numFmtId="174" fontId="35" fillId="0" borderId="100" xfId="0" applyNumberFormat="1" applyFont="1" applyBorder="1"/>
    <xf numFmtId="174" fontId="35" fillId="0" borderId="98" xfId="0" applyNumberFormat="1" applyFont="1" applyBorder="1"/>
    <xf numFmtId="174" fontId="41" fillId="0" borderId="107" xfId="0" applyNumberFormat="1" applyFont="1" applyBorder="1"/>
    <xf numFmtId="174" fontId="35" fillId="0" borderId="108" xfId="0" applyNumberFormat="1" applyFont="1" applyBorder="1"/>
    <xf numFmtId="174" fontId="35" fillId="0" borderId="91" xfId="0" applyNumberFormat="1" applyFont="1" applyBorder="1"/>
    <xf numFmtId="174" fontId="41" fillId="2" borderId="109" xfId="0" applyNumberFormat="1" applyFont="1" applyFill="1" applyBorder="1" applyAlignment="1"/>
    <xf numFmtId="174" fontId="41" fillId="2" borderId="87" xfId="0" applyNumberFormat="1" applyFont="1" applyFill="1" applyBorder="1" applyAlignment="1"/>
    <xf numFmtId="174" fontId="41" fillId="2" borderId="88" xfId="0" applyNumberFormat="1" applyFont="1" applyFill="1" applyBorder="1" applyAlignment="1"/>
    <xf numFmtId="174" fontId="41" fillId="0" borderId="102" xfId="0" applyNumberFormat="1" applyFont="1" applyBorder="1"/>
    <xf numFmtId="174" fontId="35" fillId="0" borderId="103" xfId="0" applyNumberFormat="1" applyFont="1" applyBorder="1"/>
    <xf numFmtId="174" fontId="35" fillId="0" borderId="104" xfId="0" applyNumberFormat="1" applyFont="1" applyBorder="1"/>
    <xf numFmtId="174" fontId="41" fillId="0" borderId="94" xfId="0" applyNumberFormat="1" applyFont="1" applyBorder="1"/>
    <xf numFmtId="174" fontId="35" fillId="0" borderId="110" xfId="0" applyNumberFormat="1" applyFont="1" applyBorder="1"/>
    <xf numFmtId="174" fontId="35" fillId="0" borderId="88" xfId="0" applyNumberFormat="1" applyFont="1" applyBorder="1"/>
    <xf numFmtId="175" fontId="41" fillId="2" borderId="94" xfId="0" applyNumberFormat="1" applyFont="1" applyFill="1" applyBorder="1" applyAlignment="1"/>
    <xf numFmtId="175" fontId="35" fillId="2" borderId="87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41" fillId="0" borderId="96" xfId="0" applyNumberFormat="1" applyFont="1" applyBorder="1"/>
    <xf numFmtId="175" fontId="35" fillId="0" borderId="97" xfId="0" applyNumberFormat="1" applyFont="1" applyBorder="1"/>
    <xf numFmtId="175" fontId="35" fillId="0" borderId="98" xfId="0" applyNumberFormat="1" applyFont="1" applyBorder="1"/>
    <xf numFmtId="175" fontId="35" fillId="0" borderId="100" xfId="0" applyNumberFormat="1" applyFont="1" applyBorder="1"/>
    <xf numFmtId="175" fontId="41" fillId="0" borderId="102" xfId="0" applyNumberFormat="1" applyFont="1" applyBorder="1"/>
    <xf numFmtId="175" fontId="35" fillId="0" borderId="103" xfId="0" applyNumberFormat="1" applyFont="1" applyBorder="1"/>
    <xf numFmtId="175" fontId="35" fillId="0" borderId="104" xfId="0" applyNumberFormat="1" applyFont="1" applyBorder="1"/>
    <xf numFmtId="0" fontId="60" fillId="0" borderId="0" xfId="0" applyFont="1" applyAlignment="1">
      <alignment horizontal="left" vertical="center" indent="1"/>
    </xf>
    <xf numFmtId="0" fontId="60" fillId="0" borderId="0" xfId="0" applyFont="1" applyAlignment="1">
      <alignment vertical="center"/>
    </xf>
    <xf numFmtId="0" fontId="0" fillId="0" borderId="0" xfId="0" applyAlignment="1"/>
    <xf numFmtId="0" fontId="61" fillId="0" borderId="0" xfId="0" applyFont="1"/>
    <xf numFmtId="174" fontId="41" fillId="4" borderId="94" xfId="0" applyNumberFormat="1" applyFont="1" applyFill="1" applyBorder="1" applyAlignment="1">
      <alignment horizontal="center"/>
    </xf>
    <xf numFmtId="176" fontId="41" fillId="0" borderId="102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89" xfId="81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2" fillId="0" borderId="0" xfId="76" applyNumberFormat="1" applyFont="1" applyFill="1"/>
    <xf numFmtId="3" fontId="62" fillId="0" borderId="0" xfId="76" applyNumberFormat="1" applyFont="1" applyFill="1" applyAlignment="1">
      <alignment horizontal="left" indent="1"/>
    </xf>
    <xf numFmtId="0" fontId="41" fillId="3" borderId="28" xfId="0" applyFont="1" applyFill="1" applyBorder="1" applyAlignment="1"/>
    <xf numFmtId="0" fontId="35" fillId="0" borderId="47" xfId="0" applyFont="1" applyBorder="1" applyAlignment="1"/>
    <xf numFmtId="0" fontId="41" fillId="2" borderId="28" xfId="0" applyFont="1" applyFill="1" applyBorder="1" applyAlignment="1"/>
    <xf numFmtId="0" fontId="41" fillId="4" borderId="28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0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8" xfId="81" applyFont="1" applyFill="1" applyBorder="1" applyAlignment="1">
      <alignment horizontal="center"/>
    </xf>
    <xf numFmtId="0" fontId="34" fillId="2" borderId="115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5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1" fillId="2" borderId="65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1" fillId="2" borderId="58" xfId="0" applyFont="1" applyFill="1" applyBorder="1" applyAlignment="1">
      <alignment horizontal="left"/>
    </xf>
    <xf numFmtId="3" fontId="41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1" fillId="2" borderId="86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3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3" xfId="0" applyFont="1" applyFill="1" applyBorder="1" applyAlignment="1">
      <alignment vertical="center"/>
    </xf>
    <xf numFmtId="3" fontId="34" fillId="2" borderId="65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5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4" fillId="2" borderId="65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5" fillId="2" borderId="53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5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5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4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4" xfId="26" applyNumberFormat="1" applyFont="1" applyFill="1" applyBorder="1" applyAlignment="1">
      <alignment horizontal="center" vertical="center"/>
    </xf>
    <xf numFmtId="3" fontId="3" fillId="2" borderId="65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5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5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5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4" fillId="0" borderId="2" xfId="26" applyFont="1" applyFill="1" applyBorder="1" applyAlignment="1"/>
    <xf numFmtId="0" fontId="55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8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0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177" fontId="36" fillId="10" borderId="122" xfId="0" applyNumberFormat="1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3" fontId="37" fillId="10" borderId="125" xfId="0" applyNumberFormat="1" applyFont="1" applyFill="1" applyBorder="1" applyAlignment="1">
      <alignment horizontal="right" vertical="top"/>
    </xf>
    <xf numFmtId="3" fontId="37" fillId="10" borderId="126" xfId="0" applyNumberFormat="1" applyFont="1" applyFill="1" applyBorder="1" applyAlignment="1">
      <alignment horizontal="right" vertical="top"/>
    </xf>
    <xf numFmtId="0" fontId="37" fillId="10" borderId="127" xfId="0" applyFont="1" applyFill="1" applyBorder="1" applyAlignment="1">
      <alignment horizontal="right" vertical="top"/>
    </xf>
    <xf numFmtId="3" fontId="37" fillId="0" borderId="125" xfId="0" applyNumberFormat="1" applyFont="1" applyBorder="1" applyAlignment="1">
      <alignment horizontal="right" vertical="top"/>
    </xf>
    <xf numFmtId="0" fontId="37" fillId="10" borderId="128" xfId="0" applyFont="1" applyFill="1" applyBorder="1" applyAlignment="1">
      <alignment horizontal="right" vertical="top"/>
    </xf>
    <xf numFmtId="0" fontId="36" fillId="10" borderId="122" xfId="0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177" fontId="37" fillId="10" borderId="127" xfId="0" applyNumberFormat="1" applyFont="1" applyFill="1" applyBorder="1" applyAlignment="1">
      <alignment horizontal="right" vertical="top"/>
    </xf>
    <xf numFmtId="177" fontId="37" fillId="10" borderId="128" xfId="0" applyNumberFormat="1" applyFont="1" applyFill="1" applyBorder="1" applyAlignment="1">
      <alignment horizontal="right" vertical="top"/>
    </xf>
    <xf numFmtId="3" fontId="37" fillId="0" borderId="129" xfId="0" applyNumberFormat="1" applyFont="1" applyBorder="1" applyAlignment="1">
      <alignment horizontal="right" vertical="top"/>
    </xf>
    <xf numFmtId="3" fontId="37" fillId="0" borderId="130" xfId="0" applyNumberFormat="1" applyFont="1" applyBorder="1" applyAlignment="1">
      <alignment horizontal="right" vertical="top"/>
    </xf>
    <xf numFmtId="0" fontId="37" fillId="0" borderId="131" xfId="0" applyFont="1" applyBorder="1" applyAlignment="1">
      <alignment horizontal="right" vertical="top"/>
    </xf>
    <xf numFmtId="177" fontId="37" fillId="10" borderId="132" xfId="0" applyNumberFormat="1" applyFont="1" applyFill="1" applyBorder="1" applyAlignment="1">
      <alignment horizontal="right" vertical="top"/>
    </xf>
    <xf numFmtId="0" fontId="39" fillId="11" borderId="119" xfId="0" applyFont="1" applyFill="1" applyBorder="1" applyAlignment="1">
      <alignment vertical="top"/>
    </xf>
    <xf numFmtId="0" fontId="39" fillId="11" borderId="119" xfId="0" applyFont="1" applyFill="1" applyBorder="1" applyAlignment="1">
      <alignment vertical="top" indent="2"/>
    </xf>
    <xf numFmtId="0" fontId="39" fillId="11" borderId="119" xfId="0" applyFont="1" applyFill="1" applyBorder="1" applyAlignment="1">
      <alignment vertical="top" indent="4"/>
    </xf>
    <xf numFmtId="0" fontId="40" fillId="11" borderId="124" xfId="0" applyFont="1" applyFill="1" applyBorder="1" applyAlignment="1">
      <alignment vertical="top" indent="6"/>
    </xf>
    <xf numFmtId="0" fontId="39" fillId="11" borderId="119" xfId="0" applyFont="1" applyFill="1" applyBorder="1" applyAlignment="1">
      <alignment vertical="top" indent="8"/>
    </xf>
    <xf numFmtId="0" fontId="40" fillId="11" borderId="124" xfId="0" applyFont="1" applyFill="1" applyBorder="1" applyAlignment="1">
      <alignment vertical="top" indent="2"/>
    </xf>
    <xf numFmtId="0" fontId="39" fillId="11" borderId="119" xfId="0" applyFont="1" applyFill="1" applyBorder="1" applyAlignment="1">
      <alignment vertical="top" indent="6"/>
    </xf>
    <xf numFmtId="0" fontId="40" fillId="11" borderId="124" xfId="0" applyFont="1" applyFill="1" applyBorder="1" applyAlignment="1">
      <alignment vertical="top" indent="4"/>
    </xf>
    <xf numFmtId="0" fontId="40" fillId="11" borderId="124" xfId="0" applyFont="1" applyFill="1" applyBorder="1" applyAlignment="1">
      <alignment vertical="top"/>
    </xf>
    <xf numFmtId="0" fontId="35" fillId="11" borderId="119" xfId="0" applyFont="1" applyFill="1" applyBorder="1"/>
    <xf numFmtId="0" fontId="40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3" xfId="53" applyNumberFormat="1" applyFont="1" applyFill="1" applyBorder="1" applyAlignment="1">
      <alignment horizontal="left"/>
    </xf>
    <xf numFmtId="165" fontId="34" fillId="2" borderId="134" xfId="53" applyNumberFormat="1" applyFont="1" applyFill="1" applyBorder="1" applyAlignment="1">
      <alignment horizontal="left"/>
    </xf>
    <xf numFmtId="165" fontId="34" fillId="2" borderId="61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4" fillId="2" borderId="69" xfId="53" applyNumberFormat="1" applyFont="1" applyFill="1" applyBorder="1" applyAlignment="1">
      <alignment horizontal="left"/>
    </xf>
    <xf numFmtId="0" fontId="35" fillId="0" borderId="87" xfId="0" applyFont="1" applyFill="1" applyBorder="1"/>
    <xf numFmtId="0" fontId="35" fillId="0" borderId="88" xfId="0" applyFont="1" applyFill="1" applyBorder="1"/>
    <xf numFmtId="165" fontId="35" fillId="0" borderId="88" xfId="0" applyNumberFormat="1" applyFont="1" applyFill="1" applyBorder="1"/>
    <xf numFmtId="165" fontId="35" fillId="0" borderId="88" xfId="0" applyNumberFormat="1" applyFont="1" applyFill="1" applyBorder="1" applyAlignment="1">
      <alignment horizontal="right"/>
    </xf>
    <xf numFmtId="3" fontId="35" fillId="0" borderId="88" xfId="0" applyNumberFormat="1" applyFont="1" applyFill="1" applyBorder="1"/>
    <xf numFmtId="3" fontId="35" fillId="0" borderId="89" xfId="0" applyNumberFormat="1" applyFont="1" applyFill="1" applyBorder="1"/>
    <xf numFmtId="0" fontId="35" fillId="0" borderId="97" xfId="0" applyFont="1" applyFill="1" applyBorder="1"/>
    <xf numFmtId="0" fontId="35" fillId="0" borderId="98" xfId="0" applyFont="1" applyFill="1" applyBorder="1"/>
    <xf numFmtId="165" fontId="35" fillId="0" borderId="98" xfId="0" applyNumberFormat="1" applyFont="1" applyFill="1" applyBorder="1"/>
    <xf numFmtId="165" fontId="35" fillId="0" borderId="98" xfId="0" applyNumberFormat="1" applyFont="1" applyFill="1" applyBorder="1" applyAlignment="1">
      <alignment horizontal="right"/>
    </xf>
    <xf numFmtId="3" fontId="35" fillId="0" borderId="98" xfId="0" applyNumberFormat="1" applyFont="1" applyFill="1" applyBorder="1"/>
    <xf numFmtId="3" fontId="35" fillId="0" borderId="99" xfId="0" applyNumberFormat="1" applyFont="1" applyFill="1" applyBorder="1"/>
    <xf numFmtId="0" fontId="35" fillId="0" borderId="90" xfId="0" applyFont="1" applyFill="1" applyBorder="1"/>
    <xf numFmtId="0" fontId="35" fillId="0" borderId="91" xfId="0" applyFont="1" applyFill="1" applyBorder="1"/>
    <xf numFmtId="165" fontId="35" fillId="0" borderId="91" xfId="0" applyNumberFormat="1" applyFont="1" applyFill="1" applyBorder="1"/>
    <xf numFmtId="165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41" fillId="2" borderId="133" xfId="0" applyFont="1" applyFill="1" applyBorder="1"/>
    <xf numFmtId="3" fontId="41" fillId="2" borderId="135" xfId="0" applyNumberFormat="1" applyFont="1" applyFill="1" applyBorder="1"/>
    <xf numFmtId="9" fontId="41" fillId="2" borderId="82" xfId="0" applyNumberFormat="1" applyFont="1" applyFill="1" applyBorder="1"/>
    <xf numFmtId="3" fontId="41" fillId="2" borderId="69" xfId="0" applyNumberFormat="1" applyFont="1" applyFill="1" applyBorder="1"/>
    <xf numFmtId="9" fontId="35" fillId="0" borderId="88" xfId="0" applyNumberFormat="1" applyFont="1" applyFill="1" applyBorder="1"/>
    <xf numFmtId="9" fontId="35" fillId="0" borderId="98" xfId="0" applyNumberFormat="1" applyFont="1" applyFill="1" applyBorder="1"/>
    <xf numFmtId="9" fontId="35" fillId="0" borderId="91" xfId="0" applyNumberFormat="1" applyFont="1" applyFill="1" applyBorder="1"/>
    <xf numFmtId="3" fontId="35" fillId="0" borderId="104" xfId="0" applyNumberFormat="1" applyFont="1" applyFill="1" applyBorder="1"/>
    <xf numFmtId="9" fontId="35" fillId="0" borderId="104" xfId="0" applyNumberFormat="1" applyFont="1" applyFill="1" applyBorder="1"/>
    <xf numFmtId="3" fontId="35" fillId="0" borderId="105" xfId="0" applyNumberFormat="1" applyFont="1" applyFill="1" applyBorder="1"/>
    <xf numFmtId="0" fontId="41" fillId="11" borderId="21" xfId="0" applyFont="1" applyFill="1" applyBorder="1"/>
    <xf numFmtId="3" fontId="41" fillId="11" borderId="29" xfId="0" applyNumberFormat="1" applyFont="1" applyFill="1" applyBorder="1"/>
    <xf numFmtId="9" fontId="41" fillId="11" borderId="29" xfId="0" applyNumberFormat="1" applyFont="1" applyFill="1" applyBorder="1"/>
    <xf numFmtId="3" fontId="41" fillId="11" borderId="22" xfId="0" applyNumberFormat="1" applyFont="1" applyFill="1" applyBorder="1"/>
    <xf numFmtId="0" fontId="41" fillId="0" borderId="87" xfId="0" applyFont="1" applyFill="1" applyBorder="1"/>
    <xf numFmtId="0" fontId="41" fillId="0" borderId="97" xfId="0" applyFont="1" applyFill="1" applyBorder="1"/>
    <xf numFmtId="0" fontId="41" fillId="0" borderId="136" xfId="0" applyFont="1" applyFill="1" applyBorder="1"/>
    <xf numFmtId="0" fontId="35" fillId="5" borderId="12" xfId="0" applyFont="1" applyFill="1" applyBorder="1" applyAlignment="1">
      <alignment wrapText="1"/>
    </xf>
    <xf numFmtId="0" fontId="41" fillId="2" borderId="134" xfId="0" applyFont="1" applyFill="1" applyBorder="1"/>
    <xf numFmtId="3" fontId="41" fillId="2" borderId="0" xfId="0" applyNumberFormat="1" applyFont="1" applyFill="1" applyBorder="1"/>
    <xf numFmtId="3" fontId="41" fillId="2" borderId="18" xfId="0" applyNumberFormat="1" applyFont="1" applyFill="1" applyBorder="1"/>
    <xf numFmtId="9" fontId="32" fillId="0" borderId="0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41" fillId="11" borderId="118" xfId="0" applyFont="1" applyFill="1" applyBorder="1"/>
    <xf numFmtId="0" fontId="41" fillId="11" borderId="116" xfId="0" applyFont="1" applyFill="1" applyBorder="1"/>
    <xf numFmtId="0" fontId="41" fillId="11" borderId="117" xfId="0" applyFont="1" applyFill="1" applyBorder="1"/>
    <xf numFmtId="3" fontId="3" fillId="2" borderId="104" xfId="80" applyNumberFormat="1" applyFont="1" applyFill="1" applyBorder="1"/>
    <xf numFmtId="0" fontId="3" fillId="2" borderId="104" xfId="80" applyFont="1" applyFill="1" applyBorder="1"/>
    <xf numFmtId="3" fontId="35" fillId="0" borderId="87" xfId="0" applyNumberFormat="1" applyFont="1" applyFill="1" applyBorder="1"/>
    <xf numFmtId="3" fontId="35" fillId="0" borderId="97" xfId="0" applyNumberFormat="1" applyFont="1" applyFill="1" applyBorder="1"/>
    <xf numFmtId="3" fontId="35" fillId="0" borderId="90" xfId="0" applyNumberFormat="1" applyFont="1" applyFill="1" applyBorder="1"/>
    <xf numFmtId="3" fontId="35" fillId="0" borderId="114" xfId="0" applyNumberFormat="1" applyFont="1" applyFill="1" applyBorder="1"/>
    <xf numFmtId="3" fontId="35" fillId="0" borderId="112" xfId="0" applyNumberFormat="1" applyFont="1" applyFill="1" applyBorder="1"/>
    <xf numFmtId="3" fontId="35" fillId="0" borderId="113" xfId="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0" fontId="35" fillId="0" borderId="118" xfId="0" applyFont="1" applyFill="1" applyBorder="1"/>
    <xf numFmtId="0" fontId="35" fillId="0" borderId="116" xfId="0" applyFont="1" applyFill="1" applyBorder="1"/>
    <xf numFmtId="0" fontId="35" fillId="0" borderId="117" xfId="0" applyFont="1" applyFill="1" applyBorder="1"/>
    <xf numFmtId="3" fontId="35" fillId="0" borderId="110" xfId="0" applyNumberFormat="1" applyFont="1" applyFill="1" applyBorder="1"/>
    <xf numFmtId="3" fontId="35" fillId="0" borderId="100" xfId="0" applyNumberFormat="1" applyFont="1" applyFill="1" applyBorder="1"/>
    <xf numFmtId="3" fontId="35" fillId="0" borderId="108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5" fillId="0" borderId="88" xfId="0" applyFont="1" applyFill="1" applyBorder="1" applyAlignment="1">
      <alignment horizontal="right"/>
    </xf>
    <xf numFmtId="0" fontId="35" fillId="0" borderId="88" xfId="0" applyFont="1" applyFill="1" applyBorder="1" applyAlignment="1">
      <alignment horizontal="left"/>
    </xf>
    <xf numFmtId="166" fontId="35" fillId="0" borderId="88" xfId="0" applyNumberFormat="1" applyFont="1" applyFill="1" applyBorder="1"/>
    <xf numFmtId="0" fontId="35" fillId="0" borderId="142" xfId="0" applyFont="1" applyFill="1" applyBorder="1"/>
    <xf numFmtId="0" fontId="35" fillId="0" borderId="143" xfId="0" applyFont="1" applyFill="1" applyBorder="1"/>
    <xf numFmtId="0" fontId="35" fillId="0" borderId="143" xfId="0" applyFont="1" applyFill="1" applyBorder="1" applyAlignment="1">
      <alignment horizontal="right"/>
    </xf>
    <xf numFmtId="0" fontId="35" fillId="0" borderId="143" xfId="0" applyFont="1" applyFill="1" applyBorder="1" applyAlignment="1">
      <alignment horizontal="left"/>
    </xf>
    <xf numFmtId="165" fontId="35" fillId="0" borderId="143" xfId="0" applyNumberFormat="1" applyFont="1" applyFill="1" applyBorder="1"/>
    <xf numFmtId="166" fontId="35" fillId="0" borderId="143" xfId="0" applyNumberFormat="1" applyFont="1" applyFill="1" applyBorder="1"/>
    <xf numFmtId="9" fontId="35" fillId="0" borderId="143" xfId="0" applyNumberFormat="1" applyFont="1" applyFill="1" applyBorder="1"/>
    <xf numFmtId="9" fontId="35" fillId="0" borderId="144" xfId="0" applyNumberFormat="1" applyFont="1" applyFill="1" applyBorder="1"/>
    <xf numFmtId="0" fontId="35" fillId="0" borderId="145" xfId="0" applyFont="1" applyFill="1" applyBorder="1"/>
    <xf numFmtId="0" fontId="35" fillId="0" borderId="146" xfId="0" applyFont="1" applyFill="1" applyBorder="1"/>
    <xf numFmtId="0" fontId="35" fillId="0" borderId="146" xfId="0" applyFont="1" applyFill="1" applyBorder="1" applyAlignment="1">
      <alignment horizontal="right"/>
    </xf>
    <xf numFmtId="0" fontId="35" fillId="0" borderId="146" xfId="0" applyFont="1" applyFill="1" applyBorder="1" applyAlignment="1">
      <alignment horizontal="left"/>
    </xf>
    <xf numFmtId="165" fontId="35" fillId="0" borderId="146" xfId="0" applyNumberFormat="1" applyFont="1" applyFill="1" applyBorder="1"/>
    <xf numFmtId="166" fontId="35" fillId="0" borderId="146" xfId="0" applyNumberFormat="1" applyFont="1" applyFill="1" applyBorder="1"/>
    <xf numFmtId="9" fontId="35" fillId="0" borderId="146" xfId="0" applyNumberFormat="1" applyFont="1" applyFill="1" applyBorder="1"/>
    <xf numFmtId="9" fontId="35" fillId="0" borderId="147" xfId="0" applyNumberFormat="1" applyFont="1" applyFill="1" applyBorder="1"/>
    <xf numFmtId="3" fontId="35" fillId="0" borderId="143" xfId="0" applyNumberFormat="1" applyFont="1" applyFill="1" applyBorder="1"/>
    <xf numFmtId="3" fontId="35" fillId="0" borderId="144" xfId="0" applyNumberFormat="1" applyFont="1" applyFill="1" applyBorder="1"/>
    <xf numFmtId="3" fontId="35" fillId="0" borderId="146" xfId="0" applyNumberFormat="1" applyFont="1" applyFill="1" applyBorder="1"/>
    <xf numFmtId="3" fontId="35" fillId="0" borderId="147" xfId="0" applyNumberFormat="1" applyFont="1" applyFill="1" applyBorder="1"/>
    <xf numFmtId="3" fontId="35" fillId="0" borderId="149" xfId="0" applyNumberFormat="1" applyFont="1" applyFill="1" applyBorder="1"/>
    <xf numFmtId="9" fontId="35" fillId="0" borderId="149" xfId="0" applyNumberFormat="1" applyFont="1" applyFill="1" applyBorder="1"/>
    <xf numFmtId="3" fontId="35" fillId="0" borderId="150" xfId="0" applyNumberFormat="1" applyFont="1" applyFill="1" applyBorder="1"/>
    <xf numFmtId="0" fontId="41" fillId="0" borderId="142" xfId="0" applyFont="1" applyFill="1" applyBorder="1"/>
    <xf numFmtId="0" fontId="41" fillId="0" borderId="148" xfId="0" applyFont="1" applyFill="1" applyBorder="1"/>
    <xf numFmtId="165" fontId="35" fillId="0" borderId="143" xfId="0" applyNumberFormat="1" applyFont="1" applyFill="1" applyBorder="1" applyAlignment="1">
      <alignment horizontal="right"/>
    </xf>
    <xf numFmtId="165" fontId="35" fillId="0" borderId="146" xfId="0" applyNumberFormat="1" applyFont="1" applyFill="1" applyBorder="1" applyAlignment="1">
      <alignment horizontal="right"/>
    </xf>
    <xf numFmtId="174" fontId="41" fillId="4" borderId="155" xfId="0" applyNumberFormat="1" applyFont="1" applyFill="1" applyBorder="1" applyAlignment="1">
      <alignment horizontal="center"/>
    </xf>
    <xf numFmtId="174" fontId="41" fillId="4" borderId="156" xfId="0" applyNumberFormat="1" applyFont="1" applyFill="1" applyBorder="1" applyAlignment="1">
      <alignment horizontal="center"/>
    </xf>
    <xf numFmtId="174" fontId="35" fillId="0" borderId="157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 wrapText="1"/>
    </xf>
    <xf numFmtId="176" fontId="35" fillId="0" borderId="157" xfId="0" applyNumberFormat="1" applyFont="1" applyBorder="1" applyAlignment="1">
      <alignment horizontal="right"/>
    </xf>
    <xf numFmtId="176" fontId="35" fillId="0" borderId="158" xfId="0" applyNumberFormat="1" applyFont="1" applyBorder="1" applyAlignment="1">
      <alignment horizontal="right"/>
    </xf>
    <xf numFmtId="174" fontId="35" fillId="0" borderId="159" xfId="0" applyNumberFormat="1" applyFont="1" applyBorder="1" applyAlignment="1">
      <alignment horizontal="right"/>
    </xf>
    <xf numFmtId="174" fontId="35" fillId="0" borderId="160" xfId="0" applyNumberFormat="1" applyFont="1" applyBorder="1" applyAlignment="1">
      <alignment horizontal="right"/>
    </xf>
    <xf numFmtId="0" fontId="41" fillId="2" borderId="114" xfId="0" applyFont="1" applyFill="1" applyBorder="1" applyAlignment="1">
      <alignment horizontal="center" vertical="center"/>
    </xf>
    <xf numFmtId="0" fontId="58" fillId="2" borderId="154" xfId="0" applyFont="1" applyFill="1" applyBorder="1" applyAlignment="1">
      <alignment horizontal="center" vertical="center" wrapText="1"/>
    </xf>
    <xf numFmtId="175" fontId="35" fillId="2" borderId="114" xfId="0" applyNumberFormat="1" applyFont="1" applyFill="1" applyBorder="1" applyAlignment="1"/>
    <xf numFmtId="175" fontId="35" fillId="0" borderId="152" xfId="0" applyNumberFormat="1" applyFont="1" applyBorder="1"/>
    <xf numFmtId="175" fontId="35" fillId="0" borderId="161" xfId="0" applyNumberFormat="1" applyFont="1" applyBorder="1"/>
    <xf numFmtId="174" fontId="41" fillId="4" borderId="114" xfId="0" applyNumberFormat="1" applyFont="1" applyFill="1" applyBorder="1" applyAlignment="1"/>
    <xf numFmtId="174" fontId="35" fillId="0" borderId="152" xfId="0" applyNumberFormat="1" applyFont="1" applyBorder="1"/>
    <xf numFmtId="174" fontId="35" fillId="0" borderId="154" xfId="0" applyNumberFormat="1" applyFont="1" applyBorder="1"/>
    <xf numFmtId="174" fontId="41" fillId="2" borderId="114" xfId="0" applyNumberFormat="1" applyFont="1" applyFill="1" applyBorder="1" applyAlignment="1"/>
    <xf numFmtId="174" fontId="35" fillId="0" borderId="161" xfId="0" applyNumberFormat="1" applyFont="1" applyBorder="1"/>
    <xf numFmtId="174" fontId="35" fillId="0" borderId="114" xfId="0" applyNumberFormat="1" applyFont="1" applyBorder="1"/>
    <xf numFmtId="174" fontId="41" fillId="4" borderId="162" xfId="0" applyNumberFormat="1" applyFont="1" applyFill="1" applyBorder="1" applyAlignment="1">
      <alignment horizontal="center"/>
    </xf>
    <xf numFmtId="174" fontId="35" fillId="0" borderId="163" xfId="0" applyNumberFormat="1" applyFont="1" applyBorder="1" applyAlignment="1">
      <alignment horizontal="right"/>
    </xf>
    <xf numFmtId="176" fontId="35" fillId="0" borderId="163" xfId="0" applyNumberFormat="1" applyFont="1" applyBorder="1" applyAlignment="1">
      <alignment horizontal="right"/>
    </xf>
    <xf numFmtId="174" fontId="35" fillId="0" borderId="164" xfId="0" applyNumberFormat="1" applyFont="1" applyBorder="1" applyAlignment="1">
      <alignment horizontal="right"/>
    </xf>
    <xf numFmtId="0" fontId="0" fillId="0" borderId="17" xfId="0" applyBorder="1"/>
    <xf numFmtId="174" fontId="41" fillId="4" borderId="93" xfId="0" applyNumberFormat="1" applyFont="1" applyFill="1" applyBorder="1" applyAlignment="1">
      <alignment horizontal="center"/>
    </xf>
    <xf numFmtId="174" fontId="35" fillId="0" borderId="165" xfId="0" applyNumberFormat="1" applyFont="1" applyBorder="1" applyAlignment="1">
      <alignment horizontal="right"/>
    </xf>
    <xf numFmtId="176" fontId="35" fillId="0" borderId="165" xfId="0" applyNumberFormat="1" applyFont="1" applyBorder="1" applyAlignment="1">
      <alignment horizontal="right"/>
    </xf>
    <xf numFmtId="174" fontId="35" fillId="0" borderId="151" xfId="0" applyNumberFormat="1" applyFont="1" applyBorder="1" applyAlignment="1">
      <alignment horizontal="right"/>
    </xf>
    <xf numFmtId="0" fontId="35" fillId="2" borderId="69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88" xfId="0" applyNumberFormat="1" applyFont="1" applyFill="1" applyBorder="1"/>
    <xf numFmtId="170" fontId="35" fillId="0" borderId="146" xfId="0" applyNumberFormat="1" applyFont="1" applyFill="1" applyBorder="1"/>
    <xf numFmtId="0" fontId="41" fillId="0" borderId="145" xfId="0" applyFont="1" applyFill="1" applyBorder="1"/>
    <xf numFmtId="0" fontId="63" fillId="0" borderId="0" xfId="0" applyFont="1" applyFill="1"/>
    <xf numFmtId="0" fontId="64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5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70" fontId="35" fillId="0" borderId="143" xfId="0" applyNumberFormat="1" applyFont="1" applyFill="1" applyBorder="1"/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5" fillId="2" borderId="18" xfId="0" applyNumberFormat="1" applyFont="1" applyFill="1" applyBorder="1" applyAlignment="1">
      <alignment horizontal="center" vertical="top"/>
    </xf>
    <xf numFmtId="3" fontId="12" fillId="0" borderId="137" xfId="0" applyNumberFormat="1" applyFont="1" applyBorder="1"/>
    <xf numFmtId="167" fontId="12" fillId="0" borderId="137" xfId="0" applyNumberFormat="1" applyFont="1" applyBorder="1"/>
    <xf numFmtId="167" fontId="12" fillId="0" borderId="102" xfId="0" applyNumberFormat="1" applyFont="1" applyBorder="1"/>
    <xf numFmtId="167" fontId="5" fillId="0" borderId="137" xfId="0" applyNumberFormat="1" applyFont="1" applyBorder="1" applyAlignment="1">
      <alignment horizontal="right"/>
    </xf>
    <xf numFmtId="167" fontId="5" fillId="0" borderId="102" xfId="0" applyNumberFormat="1" applyFont="1" applyBorder="1" applyAlignment="1">
      <alignment horizontal="right"/>
    </xf>
    <xf numFmtId="3" fontId="5" fillId="0" borderId="137" xfId="0" applyNumberFormat="1" applyFont="1" applyBorder="1" applyAlignment="1">
      <alignment horizontal="right"/>
    </xf>
    <xf numFmtId="178" fontId="5" fillId="0" borderId="137" xfId="0" applyNumberFormat="1" applyFont="1" applyBorder="1" applyAlignment="1">
      <alignment horizontal="right"/>
    </xf>
    <xf numFmtId="4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2" fillId="0" borderId="137" xfId="0" applyNumberFormat="1" applyFont="1" applyBorder="1" applyAlignment="1">
      <alignment horizontal="right"/>
    </xf>
    <xf numFmtId="167" fontId="12" fillId="0" borderId="137" xfId="0" applyNumberFormat="1" applyFont="1" applyBorder="1" applyAlignment="1">
      <alignment horizontal="right"/>
    </xf>
    <xf numFmtId="167" fontId="12" fillId="0" borderId="102" xfId="0" applyNumberFormat="1" applyFont="1" applyBorder="1" applyAlignment="1">
      <alignment horizontal="right"/>
    </xf>
    <xf numFmtId="167" fontId="11" fillId="0" borderId="102" xfId="0" applyNumberFormat="1" applyFont="1" applyBorder="1" applyAlignment="1">
      <alignment horizontal="right"/>
    </xf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18" xfId="0" applyNumberFormat="1" applyFont="1" applyBorder="1" applyAlignment="1">
      <alignment horizontal="right"/>
    </xf>
    <xf numFmtId="167" fontId="11" fillId="0" borderId="18" xfId="0" applyNumberFormat="1" applyFont="1" applyBorder="1" applyAlignment="1">
      <alignment horizontal="right"/>
    </xf>
    <xf numFmtId="3" fontId="35" fillId="0" borderId="137" xfId="0" applyNumberFormat="1" applyFont="1" applyBorder="1" applyAlignment="1">
      <alignment horizontal="right"/>
    </xf>
    <xf numFmtId="0" fontId="5" fillId="0" borderId="137" xfId="0" applyFont="1" applyBorder="1"/>
    <xf numFmtId="3" fontId="35" fillId="0" borderId="137" xfId="0" applyNumberFormat="1" applyFont="1" applyBorder="1"/>
    <xf numFmtId="9" fontId="35" fillId="0" borderId="137" xfId="0" applyNumberFormat="1" applyFont="1" applyBorder="1"/>
    <xf numFmtId="167" fontId="35" fillId="0" borderId="137" xfId="0" applyNumberFormat="1" applyFont="1" applyBorder="1"/>
    <xf numFmtId="167" fontId="35" fillId="0" borderId="102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3" fontId="12" fillId="0" borderId="111" xfId="0" applyNumberFormat="1" applyFont="1" applyBorder="1"/>
    <xf numFmtId="167" fontId="12" fillId="0" borderId="111" xfId="0" applyNumberFormat="1" applyFont="1" applyBorder="1"/>
    <xf numFmtId="167" fontId="12" fillId="0" borderId="86" xfId="0" applyNumberFormat="1" applyFont="1" applyBorder="1"/>
    <xf numFmtId="3" fontId="35" fillId="0" borderId="111" xfId="0" applyNumberFormat="1" applyFont="1" applyBorder="1" applyAlignment="1">
      <alignment horizontal="right"/>
    </xf>
    <xf numFmtId="167" fontId="5" fillId="0" borderId="111" xfId="0" applyNumberFormat="1" applyFont="1" applyBorder="1" applyAlignment="1">
      <alignment horizontal="right"/>
    </xf>
    <xf numFmtId="167" fontId="5" fillId="0" borderId="86" xfId="0" applyNumberFormat="1" applyFont="1" applyBorder="1" applyAlignment="1">
      <alignment horizontal="right"/>
    </xf>
    <xf numFmtId="3" fontId="5" fillId="0" borderId="111" xfId="0" applyNumberFormat="1" applyFont="1" applyBorder="1" applyAlignment="1">
      <alignment horizontal="right"/>
    </xf>
    <xf numFmtId="178" fontId="5" fillId="0" borderId="111" xfId="0" applyNumberFormat="1" applyFont="1" applyBorder="1" applyAlignment="1">
      <alignment horizontal="right"/>
    </xf>
    <xf numFmtId="4" fontId="5" fillId="0" borderId="111" xfId="0" applyNumberFormat="1" applyFont="1" applyBorder="1" applyAlignment="1">
      <alignment horizontal="right"/>
    </xf>
    <xf numFmtId="0" fontId="5" fillId="0" borderId="111" xfId="0" applyFont="1" applyBorder="1"/>
    <xf numFmtId="3" fontId="5" fillId="0" borderId="111" xfId="0" applyNumberFormat="1" applyFont="1" applyBorder="1"/>
    <xf numFmtId="9" fontId="35" fillId="0" borderId="111" xfId="0" applyNumberFormat="1" applyFont="1" applyBorder="1"/>
    <xf numFmtId="3" fontId="11" fillId="0" borderId="85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85" xfId="0" applyNumberFormat="1" applyFont="1" applyBorder="1" applyAlignment="1">
      <alignment horizontal="center"/>
    </xf>
    <xf numFmtId="49" fontId="3" fillId="0" borderId="166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51" xfId="0" applyNumberFormat="1" applyFont="1" applyBorder="1" applyAlignment="1">
      <alignment horizontal="center"/>
    </xf>
    <xf numFmtId="3" fontId="12" fillId="0" borderId="153" xfId="0" applyNumberFormat="1" applyFont="1" applyBorder="1"/>
    <xf numFmtId="167" fontId="12" fillId="0" borderId="153" xfId="0" applyNumberFormat="1" applyFont="1" applyBorder="1"/>
    <xf numFmtId="167" fontId="12" fillId="0" borderId="167" xfId="0" applyNumberFormat="1" applyFont="1" applyBorder="1"/>
    <xf numFmtId="3" fontId="35" fillId="0" borderId="153" xfId="0" applyNumberFormat="1" applyFont="1" applyBorder="1" applyAlignment="1">
      <alignment horizontal="right"/>
    </xf>
    <xf numFmtId="167" fontId="5" fillId="0" borderId="153" xfId="0" applyNumberFormat="1" applyFont="1" applyBorder="1" applyAlignment="1">
      <alignment horizontal="right"/>
    </xf>
    <xf numFmtId="167" fontId="5" fillId="0" borderId="167" xfId="0" applyNumberFormat="1" applyFont="1" applyBorder="1" applyAlignment="1">
      <alignment horizontal="right"/>
    </xf>
    <xf numFmtId="3" fontId="5" fillId="0" borderId="153" xfId="0" applyNumberFormat="1" applyFont="1" applyBorder="1" applyAlignment="1">
      <alignment horizontal="right"/>
    </xf>
    <xf numFmtId="178" fontId="5" fillId="0" borderId="153" xfId="0" applyNumberFormat="1" applyFont="1" applyBorder="1" applyAlignment="1">
      <alignment horizontal="right"/>
    </xf>
    <xf numFmtId="4" fontId="5" fillId="0" borderId="153" xfId="0" applyNumberFormat="1" applyFont="1" applyBorder="1" applyAlignment="1">
      <alignment horizontal="right"/>
    </xf>
    <xf numFmtId="0" fontId="5" fillId="0" borderId="153" xfId="0" applyFont="1" applyBorder="1"/>
    <xf numFmtId="3" fontId="5" fillId="0" borderId="153" xfId="0" applyNumberFormat="1" applyFont="1" applyBorder="1"/>
    <xf numFmtId="3" fontId="35" fillId="0" borderId="153" xfId="0" applyNumberFormat="1" applyFont="1" applyBorder="1"/>
    <xf numFmtId="9" fontId="35" fillId="0" borderId="153" xfId="0" applyNumberFormat="1" applyFont="1" applyBorder="1"/>
    <xf numFmtId="3" fontId="11" fillId="0" borderId="151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1" xfId="76" applyNumberFormat="1" applyFont="1" applyFill="1" applyBorder="1" applyAlignment="1">
      <alignment horizontal="center" vertical="center"/>
    </xf>
    <xf numFmtId="3" fontId="34" fillId="2" borderId="61" xfId="76" applyNumberFormat="1" applyFont="1" applyFill="1" applyBorder="1" applyAlignment="1">
      <alignment horizontal="center" vertical="center"/>
    </xf>
    <xf numFmtId="0" fontId="32" fillId="0" borderId="87" xfId="76" applyFont="1" applyFill="1" applyBorder="1"/>
    <xf numFmtId="0" fontId="32" fillId="0" borderId="142" xfId="76" applyFont="1" applyFill="1" applyBorder="1"/>
    <xf numFmtId="0" fontId="32" fillId="0" borderId="145" xfId="76" applyFont="1" applyFill="1" applyBorder="1"/>
    <xf numFmtId="0" fontId="32" fillId="0" borderId="114" xfId="76" applyFont="1" applyFill="1" applyBorder="1"/>
    <xf numFmtId="0" fontId="32" fillId="0" borderId="152" xfId="76" applyFont="1" applyFill="1" applyBorder="1"/>
    <xf numFmtId="0" fontId="32" fillId="0" borderId="154" xfId="76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68" xfId="76" applyNumberFormat="1" applyFont="1" applyFill="1" applyBorder="1" applyAlignment="1">
      <alignment horizontal="left"/>
    </xf>
    <xf numFmtId="3" fontId="32" fillId="0" borderId="87" xfId="76" applyNumberFormat="1" applyFont="1" applyFill="1" applyBorder="1"/>
    <xf numFmtId="3" fontId="32" fillId="0" borderId="88" xfId="76" applyNumberFormat="1" applyFont="1" applyFill="1" applyBorder="1"/>
    <xf numFmtId="3" fontId="32" fillId="0" borderId="142" xfId="76" applyNumberFormat="1" applyFont="1" applyFill="1" applyBorder="1"/>
    <xf numFmtId="3" fontId="32" fillId="0" borderId="143" xfId="76" applyNumberFormat="1" applyFont="1" applyFill="1" applyBorder="1"/>
    <xf numFmtId="3" fontId="32" fillId="0" borderId="145" xfId="76" applyNumberFormat="1" applyFont="1" applyFill="1" applyBorder="1"/>
    <xf numFmtId="3" fontId="32" fillId="0" borderId="146" xfId="76" applyNumberFormat="1" applyFont="1" applyFill="1" applyBorder="1"/>
    <xf numFmtId="9" fontId="32" fillId="0" borderId="114" xfId="76" applyNumberFormat="1" applyFont="1" applyFill="1" applyBorder="1"/>
    <xf numFmtId="9" fontId="32" fillId="0" borderId="152" xfId="76" applyNumberFormat="1" applyFont="1" applyFill="1" applyBorder="1"/>
    <xf numFmtId="9" fontId="32" fillId="0" borderId="154" xfId="76" applyNumberFormat="1" applyFont="1" applyFill="1" applyBorder="1"/>
    <xf numFmtId="0" fontId="34" fillId="2" borderId="103" xfId="76" applyNumberFormat="1" applyFont="1" applyFill="1" applyBorder="1" applyAlignment="1">
      <alignment horizontal="left"/>
    </xf>
    <xf numFmtId="170" fontId="32" fillId="0" borderId="87" xfId="76" applyNumberFormat="1" applyFont="1" applyFill="1" applyBorder="1"/>
    <xf numFmtId="170" fontId="32" fillId="0" borderId="88" xfId="76" applyNumberFormat="1" applyFont="1" applyFill="1" applyBorder="1"/>
    <xf numFmtId="170" fontId="32" fillId="0" borderId="142" xfId="76" applyNumberFormat="1" applyFont="1" applyFill="1" applyBorder="1"/>
    <xf numFmtId="170" fontId="32" fillId="0" borderId="143" xfId="76" applyNumberFormat="1" applyFont="1" applyFill="1" applyBorder="1"/>
    <xf numFmtId="170" fontId="32" fillId="0" borderId="145" xfId="76" applyNumberFormat="1" applyFont="1" applyFill="1" applyBorder="1"/>
    <xf numFmtId="170" fontId="32" fillId="0" borderId="146" xfId="76" applyNumberFormat="1" applyFont="1" applyFill="1" applyBorder="1"/>
    <xf numFmtId="0" fontId="34" fillId="2" borderId="150" xfId="76" applyNumberFormat="1" applyFont="1" applyFill="1" applyBorder="1" applyAlignment="1">
      <alignment horizontal="left"/>
    </xf>
    <xf numFmtId="3" fontId="32" fillId="0" borderId="89" xfId="76" applyNumberFormat="1" applyFont="1" applyFill="1" applyBorder="1"/>
    <xf numFmtId="3" fontId="32" fillId="0" borderId="144" xfId="76" applyNumberFormat="1" applyFont="1" applyFill="1" applyBorder="1"/>
    <xf numFmtId="3" fontId="32" fillId="0" borderId="147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701632"/>
        <c:axId val="9059592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1.6433856592271285</c:v>
                </c:pt>
                <c:pt idx="1">
                  <c:v>1.6433856592271285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60832"/>
        <c:axId val="906216576"/>
      </c:scatterChart>
      <c:catAx>
        <c:axId val="90570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595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5959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05701632"/>
        <c:crosses val="autoZero"/>
        <c:crossBetween val="between"/>
      </c:valAx>
      <c:valAx>
        <c:axId val="9059608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06216576"/>
        <c:crosses val="max"/>
        <c:crossBetween val="midCat"/>
      </c:valAx>
      <c:valAx>
        <c:axId val="9062165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059608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0.87820144344382711</c:v>
                </c:pt>
                <c:pt idx="1">
                  <c:v>0.94647152716890348</c:v>
                </c:pt>
                <c:pt idx="2">
                  <c:v>0.93529818098088879</c:v>
                </c:pt>
                <c:pt idx="3">
                  <c:v>0.96269163641327493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054848"/>
        <c:axId val="11888797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9886592"/>
        <c:axId val="763437440"/>
      </c:scatterChart>
      <c:catAx>
        <c:axId val="1183054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8887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88797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183054848"/>
        <c:crosses val="autoZero"/>
        <c:crossBetween val="between"/>
      </c:valAx>
      <c:valAx>
        <c:axId val="11898865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763437440"/>
        <c:crosses val="max"/>
        <c:crossBetween val="midCat"/>
      </c:valAx>
      <c:valAx>
        <c:axId val="76343744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18988659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0" bestFit="1" customWidth="1"/>
    <col min="2" max="2" width="98.6640625" style="230" customWidth="1"/>
    <col min="3" max="3" width="16.109375" style="41" hidden="1" customWidth="1"/>
    <col min="4" max="16384" width="8.88671875" style="230"/>
  </cols>
  <sheetData>
    <row r="1" spans="1:3" ht="18.600000000000001" customHeight="1" thickBot="1" x14ac:dyDescent="0.4">
      <c r="A1" s="423" t="s">
        <v>108</v>
      </c>
      <c r="B1" s="423"/>
    </row>
    <row r="2" spans="1:3" ht="14.4" customHeight="1" thickBot="1" x14ac:dyDescent="0.35">
      <c r="A2" s="351" t="s">
        <v>282</v>
      </c>
      <c r="B2" s="40"/>
    </row>
    <row r="3" spans="1:3" ht="14.4" customHeight="1" thickBot="1" x14ac:dyDescent="0.35">
      <c r="A3" s="419" t="s">
        <v>157</v>
      </c>
      <c r="B3" s="420"/>
    </row>
    <row r="4" spans="1:3" ht="14.4" customHeight="1" x14ac:dyDescent="0.3">
      <c r="A4" s="241" t="str">
        <f t="shared" ref="A4:A7" si="0">HYPERLINK("#'"&amp;C4&amp;"'!A1",C4)</f>
        <v>Motivace</v>
      </c>
      <c r="B4" s="160" t="s">
        <v>126</v>
      </c>
      <c r="C4" s="41" t="s">
        <v>127</v>
      </c>
    </row>
    <row r="5" spans="1:3" ht="14.4" customHeight="1" x14ac:dyDescent="0.3">
      <c r="A5" s="242" t="str">
        <f t="shared" si="0"/>
        <v>HI</v>
      </c>
      <c r="B5" s="161" t="s">
        <v>150</v>
      </c>
      <c r="C5" s="41" t="s">
        <v>112</v>
      </c>
    </row>
    <row r="6" spans="1:3" ht="14.4" customHeight="1" x14ac:dyDescent="0.3">
      <c r="A6" s="243" t="str">
        <f t="shared" si="0"/>
        <v>HI Graf</v>
      </c>
      <c r="B6" s="162" t="s">
        <v>104</v>
      </c>
      <c r="C6" s="41" t="s">
        <v>113</v>
      </c>
    </row>
    <row r="7" spans="1:3" ht="14.4" customHeight="1" thickBot="1" x14ac:dyDescent="0.35">
      <c r="A7" s="244" t="str">
        <f t="shared" si="0"/>
        <v>HV</v>
      </c>
      <c r="B7" s="163" t="s">
        <v>36</v>
      </c>
      <c r="C7" s="41" t="s">
        <v>41</v>
      </c>
    </row>
    <row r="8" spans="1:3" ht="14.4" customHeight="1" thickBot="1" x14ac:dyDescent="0.35">
      <c r="A8" s="164"/>
      <c r="B8" s="164"/>
    </row>
    <row r="9" spans="1:3" ht="14.4" customHeight="1" thickBot="1" x14ac:dyDescent="0.35">
      <c r="A9" s="421" t="s">
        <v>109</v>
      </c>
      <c r="B9" s="420"/>
    </row>
    <row r="10" spans="1:3" ht="14.4" customHeight="1" x14ac:dyDescent="0.3">
      <c r="A10" s="245" t="str">
        <f t="shared" ref="A10" si="1">HYPERLINK("#'"&amp;C10&amp;"'!A1",C10)</f>
        <v>Léky Žádanky</v>
      </c>
      <c r="B10" s="161" t="s">
        <v>151</v>
      </c>
      <c r="C10" s="41" t="s">
        <v>114</v>
      </c>
    </row>
    <row r="11" spans="1:3" ht="14.4" customHeight="1" x14ac:dyDescent="0.3">
      <c r="A11" s="243" t="str">
        <f t="shared" ref="A11:A21" si="2">HYPERLINK("#'"&amp;C11&amp;"'!A1",C11)</f>
        <v>LŽ Detail</v>
      </c>
      <c r="B11" s="162" t="s">
        <v>182</v>
      </c>
      <c r="C11" s="41" t="s">
        <v>115</v>
      </c>
    </row>
    <row r="12" spans="1:3" ht="28.8" customHeight="1" x14ac:dyDescent="0.3">
      <c r="A12" s="243" t="str">
        <f t="shared" si="2"/>
        <v>LŽ PL</v>
      </c>
      <c r="B12" s="622" t="s">
        <v>183</v>
      </c>
      <c r="C12" s="41" t="s">
        <v>161</v>
      </c>
    </row>
    <row r="13" spans="1:3" ht="14.4" customHeight="1" x14ac:dyDescent="0.3">
      <c r="A13" s="243" t="str">
        <f t="shared" si="2"/>
        <v>LŽ PL Detail</v>
      </c>
      <c r="B13" s="162" t="s">
        <v>2369</v>
      </c>
      <c r="C13" s="41" t="s">
        <v>163</v>
      </c>
    </row>
    <row r="14" spans="1:3" ht="14.4" customHeight="1" x14ac:dyDescent="0.3">
      <c r="A14" s="243" t="str">
        <f t="shared" si="2"/>
        <v>Léky Recepty</v>
      </c>
      <c r="B14" s="162" t="s">
        <v>152</v>
      </c>
      <c r="C14" s="41" t="s">
        <v>116</v>
      </c>
    </row>
    <row r="15" spans="1:3" ht="14.4" customHeight="1" x14ac:dyDescent="0.3">
      <c r="A15" s="243" t="str">
        <f t="shared" si="2"/>
        <v>LRp Lékaři</v>
      </c>
      <c r="B15" s="162" t="s">
        <v>166</v>
      </c>
      <c r="C15" s="41" t="s">
        <v>167</v>
      </c>
    </row>
    <row r="16" spans="1:3" ht="14.4" customHeight="1" x14ac:dyDescent="0.3">
      <c r="A16" s="243" t="str">
        <f t="shared" si="2"/>
        <v>LRp Detail</v>
      </c>
      <c r="B16" s="162" t="s">
        <v>3257</v>
      </c>
      <c r="C16" s="41" t="s">
        <v>117</v>
      </c>
    </row>
    <row r="17" spans="1:3" ht="28.8" customHeight="1" x14ac:dyDescent="0.3">
      <c r="A17" s="243" t="str">
        <f t="shared" si="2"/>
        <v>LRp PL</v>
      </c>
      <c r="B17" s="622" t="s">
        <v>3258</v>
      </c>
      <c r="C17" s="41" t="s">
        <v>162</v>
      </c>
    </row>
    <row r="18" spans="1:3" ht="14.4" customHeight="1" x14ac:dyDescent="0.3">
      <c r="A18" s="243" t="str">
        <f>HYPERLINK("#'"&amp;C18&amp;"'!A1",C18)</f>
        <v>LRp PL Detail</v>
      </c>
      <c r="B18" s="162" t="s">
        <v>3293</v>
      </c>
      <c r="C18" s="41" t="s">
        <v>164</v>
      </c>
    </row>
    <row r="19" spans="1:3" ht="14.4" customHeight="1" x14ac:dyDescent="0.3">
      <c r="A19" s="245" t="str">
        <f t="shared" ref="A19" si="3">HYPERLINK("#'"&amp;C19&amp;"'!A1",C19)</f>
        <v>Materiál Žádanky</v>
      </c>
      <c r="B19" s="162" t="s">
        <v>153</v>
      </c>
      <c r="C19" s="41" t="s">
        <v>118</v>
      </c>
    </row>
    <row r="20" spans="1:3" ht="14.4" customHeight="1" x14ac:dyDescent="0.3">
      <c r="A20" s="243" t="str">
        <f t="shared" si="2"/>
        <v>MŽ Detail</v>
      </c>
      <c r="B20" s="162" t="s">
        <v>4355</v>
      </c>
      <c r="C20" s="41" t="s">
        <v>119</v>
      </c>
    </row>
    <row r="21" spans="1:3" ht="14.4" customHeight="1" thickBot="1" x14ac:dyDescent="0.35">
      <c r="A21" s="245" t="str">
        <f t="shared" si="2"/>
        <v>Osobní náklady</v>
      </c>
      <c r="B21" s="162" t="s">
        <v>106</v>
      </c>
      <c r="C21" s="41" t="s">
        <v>120</v>
      </c>
    </row>
    <row r="22" spans="1:3" ht="14.4" customHeight="1" thickBot="1" x14ac:dyDescent="0.35">
      <c r="A22" s="165"/>
      <c r="B22" s="165"/>
    </row>
    <row r="23" spans="1:3" ht="14.4" customHeight="1" thickBot="1" x14ac:dyDescent="0.35">
      <c r="A23" s="422" t="s">
        <v>110</v>
      </c>
      <c r="B23" s="420"/>
    </row>
    <row r="24" spans="1:3" ht="14.4" customHeight="1" x14ac:dyDescent="0.3">
      <c r="A24" s="246" t="str">
        <f t="shared" ref="A24:A33" si="4">HYPERLINK("#'"&amp;C24&amp;"'!A1",C24)</f>
        <v>ZV Vykáz.-A</v>
      </c>
      <c r="B24" s="161" t="s">
        <v>4362</v>
      </c>
      <c r="C24" s="41" t="s">
        <v>128</v>
      </c>
    </row>
    <row r="25" spans="1:3" ht="14.4" customHeight="1" x14ac:dyDescent="0.3">
      <c r="A25" s="243" t="str">
        <f t="shared" si="4"/>
        <v>ZV Vykáz.-A Detail</v>
      </c>
      <c r="B25" s="162" t="s">
        <v>4430</v>
      </c>
      <c r="C25" s="41" t="s">
        <v>129</v>
      </c>
    </row>
    <row r="26" spans="1:3" ht="14.4" customHeight="1" x14ac:dyDescent="0.3">
      <c r="A26" s="243" t="str">
        <f t="shared" si="4"/>
        <v>ZV Vykáz.-H</v>
      </c>
      <c r="B26" s="162" t="s">
        <v>132</v>
      </c>
      <c r="C26" s="41" t="s">
        <v>130</v>
      </c>
    </row>
    <row r="27" spans="1:3" ht="14.4" customHeight="1" x14ac:dyDescent="0.3">
      <c r="A27" s="243" t="str">
        <f t="shared" si="4"/>
        <v>ZV Vykáz.-H Detail</v>
      </c>
      <c r="B27" s="162" t="s">
        <v>5121</v>
      </c>
      <c r="C27" s="41" t="s">
        <v>131</v>
      </c>
    </row>
    <row r="28" spans="1:3" ht="14.4" customHeight="1" x14ac:dyDescent="0.3">
      <c r="A28" s="246" t="str">
        <f t="shared" si="4"/>
        <v>CaseMix</v>
      </c>
      <c r="B28" s="162" t="s">
        <v>111</v>
      </c>
      <c r="C28" s="41" t="s">
        <v>121</v>
      </c>
    </row>
    <row r="29" spans="1:3" ht="14.4" customHeight="1" x14ac:dyDescent="0.3">
      <c r="A29" s="243" t="str">
        <f t="shared" si="4"/>
        <v>ALOS</v>
      </c>
      <c r="B29" s="162" t="s">
        <v>90</v>
      </c>
      <c r="C29" s="41" t="s">
        <v>61</v>
      </c>
    </row>
    <row r="30" spans="1:3" ht="14.4" customHeight="1" x14ac:dyDescent="0.3">
      <c r="A30" s="243" t="str">
        <f t="shared" si="4"/>
        <v>Total</v>
      </c>
      <c r="B30" s="162" t="s">
        <v>5235</v>
      </c>
      <c r="C30" s="41" t="s">
        <v>122</v>
      </c>
    </row>
    <row r="31" spans="1:3" ht="14.4" customHeight="1" x14ac:dyDescent="0.3">
      <c r="A31" s="243" t="str">
        <f t="shared" si="4"/>
        <v>ZV Vyžád.</v>
      </c>
      <c r="B31" s="162" t="s">
        <v>133</v>
      </c>
      <c r="C31" s="41" t="s">
        <v>125</v>
      </c>
    </row>
    <row r="32" spans="1:3" ht="14.4" customHeight="1" x14ac:dyDescent="0.3">
      <c r="A32" s="243" t="str">
        <f t="shared" si="4"/>
        <v>ZV Vyžád. Detail</v>
      </c>
      <c r="B32" s="162" t="s">
        <v>5698</v>
      </c>
      <c r="C32" s="41" t="s">
        <v>124</v>
      </c>
    </row>
    <row r="33" spans="1:3" ht="14.4" customHeight="1" thickBot="1" x14ac:dyDescent="0.35">
      <c r="A33" s="244" t="str">
        <f t="shared" si="4"/>
        <v>OD TISS</v>
      </c>
      <c r="B33" s="163" t="s">
        <v>156</v>
      </c>
      <c r="C33" s="41" t="s">
        <v>123</v>
      </c>
    </row>
  </sheetData>
  <mergeCells count="4">
    <mergeCell ref="A3:B3"/>
    <mergeCell ref="A9:B9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30" customWidth="1"/>
    <col min="2" max="2" width="34.21875" style="230" customWidth="1"/>
    <col min="3" max="3" width="11.109375" style="230" bestFit="1" customWidth="1"/>
    <col min="4" max="4" width="7.33203125" style="230" bestFit="1" customWidth="1"/>
    <col min="5" max="5" width="11.109375" style="230" bestFit="1" customWidth="1"/>
    <col min="6" max="6" width="5.33203125" style="230" customWidth="1"/>
    <col min="7" max="7" width="7.33203125" style="230" bestFit="1" customWidth="1"/>
    <col min="8" max="8" width="5.33203125" style="230" customWidth="1"/>
    <col min="9" max="9" width="11.109375" style="230" customWidth="1"/>
    <col min="10" max="10" width="5.33203125" style="230" customWidth="1"/>
    <col min="11" max="11" width="7.33203125" style="230" customWidth="1"/>
    <col min="12" max="12" width="5.33203125" style="230" customWidth="1"/>
    <col min="13" max="13" width="0" style="230" hidden="1" customWidth="1"/>
    <col min="14" max="16384" width="8.88671875" style="230"/>
  </cols>
  <sheetData>
    <row r="1" spans="1:14" ht="18.600000000000001" customHeight="1" thickBot="1" x14ac:dyDescent="0.4">
      <c r="A1" s="459" t="s">
        <v>152</v>
      </c>
      <c r="B1" s="459"/>
      <c r="C1" s="459"/>
      <c r="D1" s="459"/>
      <c r="E1" s="459"/>
      <c r="F1" s="459"/>
      <c r="G1" s="459"/>
      <c r="H1" s="459"/>
      <c r="I1" s="424"/>
      <c r="J1" s="424"/>
      <c r="K1" s="424"/>
      <c r="L1" s="424"/>
    </row>
    <row r="2" spans="1:14" ht="14.4" customHeight="1" thickBot="1" x14ac:dyDescent="0.35">
      <c r="A2" s="351" t="s">
        <v>282</v>
      </c>
      <c r="B2" s="304"/>
      <c r="C2" s="304"/>
      <c r="D2" s="304"/>
      <c r="E2" s="304"/>
      <c r="F2" s="304"/>
      <c r="G2" s="304"/>
      <c r="H2" s="304"/>
    </row>
    <row r="3" spans="1:14" ht="14.4" customHeight="1" thickBot="1" x14ac:dyDescent="0.35">
      <c r="A3" s="239"/>
      <c r="B3" s="239"/>
      <c r="C3" s="470" t="s">
        <v>15</v>
      </c>
      <c r="D3" s="469"/>
      <c r="E3" s="469" t="s">
        <v>16</v>
      </c>
      <c r="F3" s="469"/>
      <c r="G3" s="469"/>
      <c r="H3" s="469"/>
      <c r="I3" s="469" t="s">
        <v>165</v>
      </c>
      <c r="J3" s="469"/>
      <c r="K3" s="469"/>
      <c r="L3" s="471"/>
    </row>
    <row r="4" spans="1:14" ht="14.4" customHeight="1" thickBot="1" x14ac:dyDescent="0.35">
      <c r="A4" s="84" t="s">
        <v>17</v>
      </c>
      <c r="B4" s="85" t="s">
        <v>18</v>
      </c>
      <c r="C4" s="86" t="s">
        <v>19</v>
      </c>
      <c r="D4" s="86" t="s">
        <v>20</v>
      </c>
      <c r="E4" s="86" t="s">
        <v>19</v>
      </c>
      <c r="F4" s="86" t="s">
        <v>2</v>
      </c>
      <c r="G4" s="86" t="s">
        <v>20</v>
      </c>
      <c r="H4" s="86" t="s">
        <v>2</v>
      </c>
      <c r="I4" s="86" t="s">
        <v>19</v>
      </c>
      <c r="J4" s="86" t="s">
        <v>2</v>
      </c>
      <c r="K4" s="86" t="s">
        <v>20</v>
      </c>
      <c r="L4" s="87" t="s">
        <v>2</v>
      </c>
    </row>
    <row r="5" spans="1:14" ht="14.4" customHeight="1" x14ac:dyDescent="0.3">
      <c r="A5" s="577">
        <v>50</v>
      </c>
      <c r="B5" s="578" t="s">
        <v>517</v>
      </c>
      <c r="C5" s="581">
        <v>396083.59999999986</v>
      </c>
      <c r="D5" s="581">
        <v>967.5</v>
      </c>
      <c r="E5" s="581">
        <v>196595.55000000002</v>
      </c>
      <c r="F5" s="626">
        <v>0.49634862438131772</v>
      </c>
      <c r="G5" s="581">
        <v>404.5</v>
      </c>
      <c r="H5" s="626">
        <v>0.41808785529715764</v>
      </c>
      <c r="I5" s="581">
        <v>199488.04999999987</v>
      </c>
      <c r="J5" s="626">
        <v>0.50365137561868234</v>
      </c>
      <c r="K5" s="581">
        <v>563</v>
      </c>
      <c r="L5" s="626">
        <v>0.58191214470284236</v>
      </c>
      <c r="M5" s="581" t="s">
        <v>49</v>
      </c>
      <c r="N5" s="247"/>
    </row>
    <row r="6" spans="1:14" ht="14.4" customHeight="1" x14ac:dyDescent="0.3">
      <c r="A6" s="577">
        <v>50</v>
      </c>
      <c r="B6" s="578" t="s">
        <v>2370</v>
      </c>
      <c r="C6" s="581">
        <v>338033.23999999987</v>
      </c>
      <c r="D6" s="581">
        <v>753</v>
      </c>
      <c r="E6" s="581">
        <v>142514.53000000003</v>
      </c>
      <c r="F6" s="626">
        <v>0.4215991598932699</v>
      </c>
      <c r="G6" s="581">
        <v>202</v>
      </c>
      <c r="H6" s="626">
        <v>0.26826029216467462</v>
      </c>
      <c r="I6" s="581">
        <v>195518.70999999988</v>
      </c>
      <c r="J6" s="626">
        <v>0.57840084010673021</v>
      </c>
      <c r="K6" s="581">
        <v>551</v>
      </c>
      <c r="L6" s="626">
        <v>0.73173970783532538</v>
      </c>
      <c r="M6" s="581" t="s">
        <v>1</v>
      </c>
      <c r="N6" s="247"/>
    </row>
    <row r="7" spans="1:14" ht="14.4" customHeight="1" x14ac:dyDescent="0.3">
      <c r="A7" s="577">
        <v>50</v>
      </c>
      <c r="B7" s="578" t="s">
        <v>2371</v>
      </c>
      <c r="C7" s="581">
        <v>58050.359999999986</v>
      </c>
      <c r="D7" s="581">
        <v>214.5</v>
      </c>
      <c r="E7" s="581">
        <v>54081.01999999999</v>
      </c>
      <c r="F7" s="626">
        <v>0.93162247400360654</v>
      </c>
      <c r="G7" s="581">
        <v>202.5</v>
      </c>
      <c r="H7" s="626">
        <v>0.94405594405594406</v>
      </c>
      <c r="I7" s="581">
        <v>3969.3399999999997</v>
      </c>
      <c r="J7" s="626">
        <v>6.837752599639349E-2</v>
      </c>
      <c r="K7" s="581">
        <v>12</v>
      </c>
      <c r="L7" s="626">
        <v>5.5944055944055944E-2</v>
      </c>
      <c r="M7" s="581" t="s">
        <v>1</v>
      </c>
      <c r="N7" s="247"/>
    </row>
    <row r="8" spans="1:14" ht="14.4" customHeight="1" x14ac:dyDescent="0.3">
      <c r="A8" s="577" t="s">
        <v>516</v>
      </c>
      <c r="B8" s="578" t="s">
        <v>3</v>
      </c>
      <c r="C8" s="581">
        <v>396083.59999999986</v>
      </c>
      <c r="D8" s="581">
        <v>967.5</v>
      </c>
      <c r="E8" s="581">
        <v>196595.55000000002</v>
      </c>
      <c r="F8" s="626">
        <v>0.49634862438131772</v>
      </c>
      <c r="G8" s="581">
        <v>404.5</v>
      </c>
      <c r="H8" s="626">
        <v>0.41808785529715764</v>
      </c>
      <c r="I8" s="581">
        <v>199488.04999999987</v>
      </c>
      <c r="J8" s="626">
        <v>0.50365137561868234</v>
      </c>
      <c r="K8" s="581">
        <v>563</v>
      </c>
      <c r="L8" s="626">
        <v>0.58191214470284236</v>
      </c>
      <c r="M8" s="581" t="s">
        <v>521</v>
      </c>
      <c r="N8" s="247"/>
    </row>
    <row r="10" spans="1:14" ht="14.4" customHeight="1" x14ac:dyDescent="0.3">
      <c r="A10" s="577">
        <v>50</v>
      </c>
      <c r="B10" s="578" t="s">
        <v>517</v>
      </c>
      <c r="C10" s="581" t="s">
        <v>518</v>
      </c>
      <c r="D10" s="581" t="s">
        <v>518</v>
      </c>
      <c r="E10" s="581" t="s">
        <v>518</v>
      </c>
      <c r="F10" s="626" t="s">
        <v>518</v>
      </c>
      <c r="G10" s="581" t="s">
        <v>518</v>
      </c>
      <c r="H10" s="626" t="s">
        <v>518</v>
      </c>
      <c r="I10" s="581" t="s">
        <v>518</v>
      </c>
      <c r="J10" s="626" t="s">
        <v>518</v>
      </c>
      <c r="K10" s="581" t="s">
        <v>518</v>
      </c>
      <c r="L10" s="626" t="s">
        <v>518</v>
      </c>
      <c r="M10" s="581" t="s">
        <v>49</v>
      </c>
      <c r="N10" s="247"/>
    </row>
    <row r="11" spans="1:14" ht="14.4" customHeight="1" x14ac:dyDescent="0.3">
      <c r="A11" s="577">
        <v>89301501</v>
      </c>
      <c r="B11" s="578" t="s">
        <v>2370</v>
      </c>
      <c r="C11" s="581">
        <v>80989.41</v>
      </c>
      <c r="D11" s="581">
        <v>379</v>
      </c>
      <c r="E11" s="581">
        <v>12213.930000000002</v>
      </c>
      <c r="F11" s="626">
        <v>0.15080897613650973</v>
      </c>
      <c r="G11" s="581">
        <v>46</v>
      </c>
      <c r="H11" s="626">
        <v>0.12137203166226913</v>
      </c>
      <c r="I11" s="581">
        <v>68775.48</v>
      </c>
      <c r="J11" s="626">
        <v>0.84919102386349021</v>
      </c>
      <c r="K11" s="581">
        <v>333</v>
      </c>
      <c r="L11" s="626">
        <v>0.87862796833773082</v>
      </c>
      <c r="M11" s="581" t="s">
        <v>1</v>
      </c>
      <c r="N11" s="247"/>
    </row>
    <row r="12" spans="1:14" ht="14.4" customHeight="1" x14ac:dyDescent="0.3">
      <c r="A12" s="577" t="s">
        <v>2372</v>
      </c>
      <c r="B12" s="578" t="s">
        <v>2373</v>
      </c>
      <c r="C12" s="581">
        <v>80989.41</v>
      </c>
      <c r="D12" s="581">
        <v>379</v>
      </c>
      <c r="E12" s="581">
        <v>12213.930000000002</v>
      </c>
      <c r="F12" s="626">
        <v>0.15080897613650973</v>
      </c>
      <c r="G12" s="581">
        <v>46</v>
      </c>
      <c r="H12" s="626">
        <v>0.12137203166226913</v>
      </c>
      <c r="I12" s="581">
        <v>68775.48</v>
      </c>
      <c r="J12" s="626">
        <v>0.84919102386349021</v>
      </c>
      <c r="K12" s="581">
        <v>333</v>
      </c>
      <c r="L12" s="626">
        <v>0.87862796833773082</v>
      </c>
      <c r="M12" s="581" t="s">
        <v>525</v>
      </c>
      <c r="N12" s="247"/>
    </row>
    <row r="13" spans="1:14" ht="14.4" customHeight="1" x14ac:dyDescent="0.3">
      <c r="A13" s="577" t="s">
        <v>518</v>
      </c>
      <c r="B13" s="578" t="s">
        <v>518</v>
      </c>
      <c r="C13" s="581" t="s">
        <v>518</v>
      </c>
      <c r="D13" s="581" t="s">
        <v>518</v>
      </c>
      <c r="E13" s="581" t="s">
        <v>518</v>
      </c>
      <c r="F13" s="626" t="s">
        <v>518</v>
      </c>
      <c r="G13" s="581" t="s">
        <v>518</v>
      </c>
      <c r="H13" s="626" t="s">
        <v>518</v>
      </c>
      <c r="I13" s="581" t="s">
        <v>518</v>
      </c>
      <c r="J13" s="626" t="s">
        <v>518</v>
      </c>
      <c r="K13" s="581" t="s">
        <v>518</v>
      </c>
      <c r="L13" s="626" t="s">
        <v>518</v>
      </c>
      <c r="M13" s="581" t="s">
        <v>526</v>
      </c>
      <c r="N13" s="247"/>
    </row>
    <row r="14" spans="1:14" ht="14.4" customHeight="1" x14ac:dyDescent="0.3">
      <c r="A14" s="577">
        <v>89301502</v>
      </c>
      <c r="B14" s="578" t="s">
        <v>2370</v>
      </c>
      <c r="C14" s="581">
        <v>257043.83000000007</v>
      </c>
      <c r="D14" s="581">
        <v>374</v>
      </c>
      <c r="E14" s="581">
        <v>130300.60000000006</v>
      </c>
      <c r="F14" s="626">
        <v>0.50691977317642689</v>
      </c>
      <c r="G14" s="581">
        <v>156</v>
      </c>
      <c r="H14" s="626">
        <v>0.41711229946524064</v>
      </c>
      <c r="I14" s="581">
        <v>126743.23000000001</v>
      </c>
      <c r="J14" s="626">
        <v>0.49308022682357316</v>
      </c>
      <c r="K14" s="581">
        <v>218</v>
      </c>
      <c r="L14" s="626">
        <v>0.58288770053475936</v>
      </c>
      <c r="M14" s="581" t="s">
        <v>1</v>
      </c>
      <c r="N14" s="247"/>
    </row>
    <row r="15" spans="1:14" ht="14.4" customHeight="1" x14ac:dyDescent="0.3">
      <c r="A15" s="577">
        <v>89301502</v>
      </c>
      <c r="B15" s="578" t="s">
        <v>2371</v>
      </c>
      <c r="C15" s="581">
        <v>58050.359999999986</v>
      </c>
      <c r="D15" s="581">
        <v>214.5</v>
      </c>
      <c r="E15" s="581">
        <v>54081.01999999999</v>
      </c>
      <c r="F15" s="626">
        <v>0.93162247400360654</v>
      </c>
      <c r="G15" s="581">
        <v>202.5</v>
      </c>
      <c r="H15" s="626">
        <v>0.94405594405594406</v>
      </c>
      <c r="I15" s="581">
        <v>3969.3399999999997</v>
      </c>
      <c r="J15" s="626">
        <v>6.837752599639349E-2</v>
      </c>
      <c r="K15" s="581">
        <v>12</v>
      </c>
      <c r="L15" s="626">
        <v>5.5944055944055944E-2</v>
      </c>
      <c r="M15" s="581" t="s">
        <v>1</v>
      </c>
      <c r="N15" s="247"/>
    </row>
    <row r="16" spans="1:14" ht="14.4" customHeight="1" x14ac:dyDescent="0.3">
      <c r="A16" s="577" t="s">
        <v>2374</v>
      </c>
      <c r="B16" s="578" t="s">
        <v>2375</v>
      </c>
      <c r="C16" s="581">
        <v>315094.19000000006</v>
      </c>
      <c r="D16" s="581">
        <v>588.5</v>
      </c>
      <c r="E16" s="581">
        <v>184381.62000000005</v>
      </c>
      <c r="F16" s="626">
        <v>0.58516350301476527</v>
      </c>
      <c r="G16" s="581">
        <v>358.5</v>
      </c>
      <c r="H16" s="626">
        <v>0.60917587085811387</v>
      </c>
      <c r="I16" s="581">
        <v>130712.57</v>
      </c>
      <c r="J16" s="626">
        <v>0.41483649698523473</v>
      </c>
      <c r="K16" s="581">
        <v>230</v>
      </c>
      <c r="L16" s="626">
        <v>0.39082412914188613</v>
      </c>
      <c r="M16" s="581" t="s">
        <v>525</v>
      </c>
      <c r="N16" s="247"/>
    </row>
    <row r="17" spans="1:14" ht="14.4" customHeight="1" x14ac:dyDescent="0.3">
      <c r="A17" s="577" t="s">
        <v>518</v>
      </c>
      <c r="B17" s="578" t="s">
        <v>518</v>
      </c>
      <c r="C17" s="581" t="s">
        <v>518</v>
      </c>
      <c r="D17" s="581" t="s">
        <v>518</v>
      </c>
      <c r="E17" s="581" t="s">
        <v>518</v>
      </c>
      <c r="F17" s="626" t="s">
        <v>518</v>
      </c>
      <c r="G17" s="581" t="s">
        <v>518</v>
      </c>
      <c r="H17" s="626" t="s">
        <v>518</v>
      </c>
      <c r="I17" s="581" t="s">
        <v>518</v>
      </c>
      <c r="J17" s="626" t="s">
        <v>518</v>
      </c>
      <c r="K17" s="581" t="s">
        <v>518</v>
      </c>
      <c r="L17" s="626" t="s">
        <v>518</v>
      </c>
      <c r="M17" s="581" t="s">
        <v>526</v>
      </c>
      <c r="N17" s="247"/>
    </row>
    <row r="18" spans="1:14" ht="14.4" customHeight="1" x14ac:dyDescent="0.3">
      <c r="A18" s="577" t="s">
        <v>516</v>
      </c>
      <c r="B18" s="578" t="s">
        <v>520</v>
      </c>
      <c r="C18" s="581">
        <v>396083.60000000009</v>
      </c>
      <c r="D18" s="581">
        <v>967.5</v>
      </c>
      <c r="E18" s="581">
        <v>196595.55000000005</v>
      </c>
      <c r="F18" s="626">
        <v>0.49634862438131749</v>
      </c>
      <c r="G18" s="581">
        <v>404.5</v>
      </c>
      <c r="H18" s="626">
        <v>0.41808785529715764</v>
      </c>
      <c r="I18" s="581">
        <v>199488.05000000002</v>
      </c>
      <c r="J18" s="626">
        <v>0.50365137561868245</v>
      </c>
      <c r="K18" s="581">
        <v>563</v>
      </c>
      <c r="L18" s="626">
        <v>0.58191214470284236</v>
      </c>
      <c r="M18" s="581" t="s">
        <v>521</v>
      </c>
      <c r="N18" s="247"/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51" priority="15" stopIfTrue="1" operator="lessThan">
      <formula>0.6</formula>
    </cfRule>
  </conditionalFormatting>
  <conditionalFormatting sqref="B5:B8">
    <cfRule type="expression" dxfId="50" priority="10">
      <formula>AND(LEFT(M5,6)&lt;&gt;"mezera",M5&lt;&gt;"")</formula>
    </cfRule>
  </conditionalFormatting>
  <conditionalFormatting sqref="A5:A8">
    <cfRule type="expression" dxfId="49" priority="8">
      <formula>AND(M5&lt;&gt;"",M5&lt;&gt;"mezeraKL")</formula>
    </cfRule>
  </conditionalFormatting>
  <conditionalFormatting sqref="F5:F8">
    <cfRule type="cellIs" dxfId="48" priority="7" operator="lessThan">
      <formula>0.6</formula>
    </cfRule>
  </conditionalFormatting>
  <conditionalFormatting sqref="B5:L8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8">
    <cfRule type="expression" dxfId="45" priority="12">
      <formula>$M5&lt;&gt;""</formula>
    </cfRule>
  </conditionalFormatting>
  <conditionalFormatting sqref="B10:B18">
    <cfRule type="expression" dxfId="44" priority="4">
      <formula>AND(LEFT(M10,6)&lt;&gt;"mezera",M10&lt;&gt;"")</formula>
    </cfRule>
  </conditionalFormatting>
  <conditionalFormatting sqref="A10:A18">
    <cfRule type="expression" dxfId="43" priority="2">
      <formula>AND(M10&lt;&gt;"",M10&lt;&gt;"mezeraKL")</formula>
    </cfRule>
  </conditionalFormatting>
  <conditionalFormatting sqref="F10:F18">
    <cfRule type="cellIs" dxfId="42" priority="1" operator="lessThan">
      <formula>0.6</formula>
    </cfRule>
  </conditionalFormatting>
  <conditionalFormatting sqref="B10:L18">
    <cfRule type="expression" dxfId="41" priority="3">
      <formula>OR($M10="KL",$M10="SumaKL")</formula>
    </cfRule>
    <cfRule type="expression" dxfId="40" priority="5">
      <formula>$M10="SumaNS"</formula>
    </cfRule>
  </conditionalFormatting>
  <conditionalFormatting sqref="A10:L18">
    <cfRule type="expression" dxfId="3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30" customWidth="1"/>
    <col min="2" max="2" width="11.109375" style="305" bestFit="1" customWidth="1"/>
    <col min="3" max="3" width="11.109375" style="230" hidden="1" customWidth="1"/>
    <col min="4" max="4" width="7.33203125" style="305" bestFit="1" customWidth="1"/>
    <col min="5" max="5" width="7.33203125" style="230" hidden="1" customWidth="1"/>
    <col min="6" max="6" width="11.109375" style="305" bestFit="1" customWidth="1"/>
    <col min="7" max="7" width="5.33203125" style="308" customWidth="1"/>
    <col min="8" max="8" width="7.33203125" style="305" bestFit="1" customWidth="1"/>
    <col min="9" max="9" width="5.33203125" style="308" customWidth="1"/>
    <col min="10" max="10" width="11.109375" style="305" customWidth="1"/>
    <col min="11" max="11" width="5.33203125" style="308" customWidth="1"/>
    <col min="12" max="12" width="7.33203125" style="305" customWidth="1"/>
    <col min="13" max="13" width="5.33203125" style="308" customWidth="1"/>
    <col min="14" max="14" width="0" style="230" hidden="1" customWidth="1"/>
    <col min="15" max="16384" width="8.88671875" style="230"/>
  </cols>
  <sheetData>
    <row r="1" spans="1:13" ht="18.600000000000001" customHeight="1" thickBot="1" x14ac:dyDescent="0.4">
      <c r="A1" s="459" t="s">
        <v>166</v>
      </c>
      <c r="B1" s="459"/>
      <c r="C1" s="459"/>
      <c r="D1" s="459"/>
      <c r="E1" s="459"/>
      <c r="F1" s="459"/>
      <c r="G1" s="459"/>
      <c r="H1" s="459"/>
      <c r="I1" s="459"/>
      <c r="J1" s="424"/>
      <c r="K1" s="424"/>
      <c r="L1" s="424"/>
      <c r="M1" s="424"/>
    </row>
    <row r="2" spans="1:13" ht="14.4" customHeight="1" thickBot="1" x14ac:dyDescent="0.35">
      <c r="A2" s="351" t="s">
        <v>282</v>
      </c>
      <c r="B2" s="312"/>
      <c r="C2" s="304"/>
      <c r="D2" s="312"/>
      <c r="E2" s="304"/>
      <c r="F2" s="312"/>
      <c r="G2" s="313"/>
      <c r="H2" s="312"/>
      <c r="I2" s="313"/>
    </row>
    <row r="3" spans="1:13" ht="14.4" customHeight="1" thickBot="1" x14ac:dyDescent="0.35">
      <c r="A3" s="239"/>
      <c r="B3" s="470" t="s">
        <v>15</v>
      </c>
      <c r="C3" s="472"/>
      <c r="D3" s="469"/>
      <c r="E3" s="238"/>
      <c r="F3" s="469" t="s">
        <v>16</v>
      </c>
      <c r="G3" s="469"/>
      <c r="H3" s="469"/>
      <c r="I3" s="469"/>
      <c r="J3" s="469" t="s">
        <v>165</v>
      </c>
      <c r="K3" s="469"/>
      <c r="L3" s="469"/>
      <c r="M3" s="471"/>
    </row>
    <row r="4" spans="1:13" ht="14.4" customHeight="1" thickBot="1" x14ac:dyDescent="0.35">
      <c r="A4" s="627" t="s">
        <v>142</v>
      </c>
      <c r="B4" s="631" t="s">
        <v>19</v>
      </c>
      <c r="C4" s="632"/>
      <c r="D4" s="631" t="s">
        <v>20</v>
      </c>
      <c r="E4" s="632"/>
      <c r="F4" s="631" t="s">
        <v>19</v>
      </c>
      <c r="G4" s="639" t="s">
        <v>2</v>
      </c>
      <c r="H4" s="631" t="s">
        <v>20</v>
      </c>
      <c r="I4" s="639" t="s">
        <v>2</v>
      </c>
      <c r="J4" s="631" t="s">
        <v>19</v>
      </c>
      <c r="K4" s="639" t="s">
        <v>2</v>
      </c>
      <c r="L4" s="631" t="s">
        <v>20</v>
      </c>
      <c r="M4" s="640" t="s">
        <v>2</v>
      </c>
    </row>
    <row r="5" spans="1:13" ht="14.4" customHeight="1" x14ac:dyDescent="0.3">
      <c r="A5" s="628" t="s">
        <v>2376</v>
      </c>
      <c r="B5" s="633">
        <v>4835.1299999999992</v>
      </c>
      <c r="C5" s="588">
        <v>1</v>
      </c>
      <c r="D5" s="636">
        <v>17</v>
      </c>
      <c r="E5" s="644" t="s">
        <v>2376</v>
      </c>
      <c r="F5" s="633">
        <v>475.07000000000005</v>
      </c>
      <c r="G5" s="609">
        <v>9.8253821510486825E-2</v>
      </c>
      <c r="H5" s="591">
        <v>6</v>
      </c>
      <c r="I5" s="641">
        <v>0.35294117647058826</v>
      </c>
      <c r="J5" s="647">
        <v>4360.0599999999995</v>
      </c>
      <c r="K5" s="609">
        <v>0.90174617848951322</v>
      </c>
      <c r="L5" s="591">
        <v>11</v>
      </c>
      <c r="M5" s="641">
        <v>0.6470588235294118</v>
      </c>
    </row>
    <row r="6" spans="1:13" ht="14.4" customHeight="1" x14ac:dyDescent="0.3">
      <c r="A6" s="629" t="s">
        <v>2377</v>
      </c>
      <c r="B6" s="634">
        <v>87392.12</v>
      </c>
      <c r="C6" s="594">
        <v>1</v>
      </c>
      <c r="D6" s="637">
        <v>106</v>
      </c>
      <c r="E6" s="645" t="s">
        <v>2377</v>
      </c>
      <c r="F6" s="634">
        <v>49330.68</v>
      </c>
      <c r="G6" s="610">
        <v>0.56447514947571931</v>
      </c>
      <c r="H6" s="597">
        <v>37</v>
      </c>
      <c r="I6" s="642">
        <v>0.34905660377358488</v>
      </c>
      <c r="J6" s="648">
        <v>38061.439999999995</v>
      </c>
      <c r="K6" s="610">
        <v>0.43552485052428064</v>
      </c>
      <c r="L6" s="597">
        <v>69</v>
      </c>
      <c r="M6" s="642">
        <v>0.65094339622641506</v>
      </c>
    </row>
    <row r="7" spans="1:13" ht="14.4" customHeight="1" x14ac:dyDescent="0.3">
      <c r="A7" s="629" t="s">
        <v>2378</v>
      </c>
      <c r="B7" s="634">
        <v>13937.46</v>
      </c>
      <c r="C7" s="594">
        <v>1</v>
      </c>
      <c r="D7" s="637">
        <v>61</v>
      </c>
      <c r="E7" s="645" t="s">
        <v>2378</v>
      </c>
      <c r="F7" s="634">
        <v>1222.3299999999997</v>
      </c>
      <c r="G7" s="610">
        <v>8.7701058872994064E-2</v>
      </c>
      <c r="H7" s="597">
        <v>9</v>
      </c>
      <c r="I7" s="642">
        <v>0.14754098360655737</v>
      </c>
      <c r="J7" s="648">
        <v>12715.13</v>
      </c>
      <c r="K7" s="610">
        <v>0.91229894112700594</v>
      </c>
      <c r="L7" s="597">
        <v>52</v>
      </c>
      <c r="M7" s="642">
        <v>0.85245901639344257</v>
      </c>
    </row>
    <row r="8" spans="1:13" ht="14.4" customHeight="1" x14ac:dyDescent="0.3">
      <c r="A8" s="629" t="s">
        <v>2379</v>
      </c>
      <c r="B8" s="634">
        <v>16326.84</v>
      </c>
      <c r="C8" s="594">
        <v>1</v>
      </c>
      <c r="D8" s="637">
        <v>98</v>
      </c>
      <c r="E8" s="645" t="s">
        <v>2379</v>
      </c>
      <c r="F8" s="634">
        <v>2708.27</v>
      </c>
      <c r="G8" s="610">
        <v>0.16587839410443173</v>
      </c>
      <c r="H8" s="597">
        <v>15</v>
      </c>
      <c r="I8" s="642">
        <v>0.15306122448979592</v>
      </c>
      <c r="J8" s="648">
        <v>13618.57</v>
      </c>
      <c r="K8" s="610">
        <v>0.83412160589556827</v>
      </c>
      <c r="L8" s="597">
        <v>83</v>
      </c>
      <c r="M8" s="642">
        <v>0.84693877551020413</v>
      </c>
    </row>
    <row r="9" spans="1:13" ht="14.4" customHeight="1" x14ac:dyDescent="0.3">
      <c r="A9" s="629" t="s">
        <v>2380</v>
      </c>
      <c r="B9" s="634">
        <v>985.52</v>
      </c>
      <c r="C9" s="594">
        <v>1</v>
      </c>
      <c r="D9" s="637">
        <v>7</v>
      </c>
      <c r="E9" s="645" t="s">
        <v>2380</v>
      </c>
      <c r="F9" s="634">
        <v>686</v>
      </c>
      <c r="G9" s="610">
        <v>0.69607922721000082</v>
      </c>
      <c r="H9" s="597">
        <v>5</v>
      </c>
      <c r="I9" s="642">
        <v>0.7142857142857143</v>
      </c>
      <c r="J9" s="648">
        <v>299.52</v>
      </c>
      <c r="K9" s="610">
        <v>0.30392077278999918</v>
      </c>
      <c r="L9" s="597">
        <v>2</v>
      </c>
      <c r="M9" s="642">
        <v>0.2857142857142857</v>
      </c>
    </row>
    <row r="10" spans="1:13" ht="14.4" customHeight="1" x14ac:dyDescent="0.3">
      <c r="A10" s="629" t="s">
        <v>2381</v>
      </c>
      <c r="B10" s="634">
        <v>191792.81</v>
      </c>
      <c r="C10" s="594">
        <v>1</v>
      </c>
      <c r="D10" s="637">
        <v>351.5</v>
      </c>
      <c r="E10" s="645" t="s">
        <v>2381</v>
      </c>
      <c r="F10" s="634">
        <v>112993.36999999998</v>
      </c>
      <c r="G10" s="610">
        <v>0.58914288809888116</v>
      </c>
      <c r="H10" s="597">
        <v>206.5</v>
      </c>
      <c r="I10" s="642">
        <v>0.58748221906116638</v>
      </c>
      <c r="J10" s="648">
        <v>78799.440000000031</v>
      </c>
      <c r="K10" s="610">
        <v>0.4108571119011189</v>
      </c>
      <c r="L10" s="597">
        <v>145</v>
      </c>
      <c r="M10" s="642">
        <v>0.41251778093883357</v>
      </c>
    </row>
    <row r="11" spans="1:13" ht="14.4" customHeight="1" x14ac:dyDescent="0.3">
      <c r="A11" s="629" t="s">
        <v>2382</v>
      </c>
      <c r="B11" s="634">
        <v>11458.060000000003</v>
      </c>
      <c r="C11" s="594">
        <v>1</v>
      </c>
      <c r="D11" s="637">
        <v>50</v>
      </c>
      <c r="E11" s="645" t="s">
        <v>2382</v>
      </c>
      <c r="F11" s="634">
        <v>8993.6900000000023</v>
      </c>
      <c r="G11" s="610">
        <v>0.78492257851678204</v>
      </c>
      <c r="H11" s="597">
        <v>38</v>
      </c>
      <c r="I11" s="642">
        <v>0.76</v>
      </c>
      <c r="J11" s="648">
        <v>2464.3700000000003</v>
      </c>
      <c r="K11" s="610">
        <v>0.2150774214832179</v>
      </c>
      <c r="L11" s="597">
        <v>12</v>
      </c>
      <c r="M11" s="642">
        <v>0.24</v>
      </c>
    </row>
    <row r="12" spans="1:13" ht="14.4" customHeight="1" x14ac:dyDescent="0.3">
      <c r="A12" s="629" t="s">
        <v>2383</v>
      </c>
      <c r="B12" s="634">
        <v>11205.250000000004</v>
      </c>
      <c r="C12" s="594">
        <v>1</v>
      </c>
      <c r="D12" s="637">
        <v>80</v>
      </c>
      <c r="E12" s="645" t="s">
        <v>2383</v>
      </c>
      <c r="F12" s="634">
        <v>638.78</v>
      </c>
      <c r="G12" s="610">
        <v>5.7007206443408204E-2</v>
      </c>
      <c r="H12" s="597">
        <v>6</v>
      </c>
      <c r="I12" s="642">
        <v>7.4999999999999997E-2</v>
      </c>
      <c r="J12" s="648">
        <v>10566.470000000003</v>
      </c>
      <c r="K12" s="610">
        <v>0.94299279355659171</v>
      </c>
      <c r="L12" s="597">
        <v>74</v>
      </c>
      <c r="M12" s="642">
        <v>0.92500000000000004</v>
      </c>
    </row>
    <row r="13" spans="1:13" ht="14.4" customHeight="1" x14ac:dyDescent="0.3">
      <c r="A13" s="629" t="s">
        <v>2384</v>
      </c>
      <c r="B13" s="634">
        <v>4988.84</v>
      </c>
      <c r="C13" s="594">
        <v>1</v>
      </c>
      <c r="D13" s="637">
        <v>18</v>
      </c>
      <c r="E13" s="645" t="s">
        <v>2384</v>
      </c>
      <c r="F13" s="634"/>
      <c r="G13" s="610">
        <v>0</v>
      </c>
      <c r="H13" s="597"/>
      <c r="I13" s="642">
        <v>0</v>
      </c>
      <c r="J13" s="648">
        <v>4988.84</v>
      </c>
      <c r="K13" s="610">
        <v>1</v>
      </c>
      <c r="L13" s="597">
        <v>18</v>
      </c>
      <c r="M13" s="642">
        <v>1</v>
      </c>
    </row>
    <row r="14" spans="1:13" ht="14.4" customHeight="1" x14ac:dyDescent="0.3">
      <c r="A14" s="629" t="s">
        <v>2385</v>
      </c>
      <c r="B14" s="634">
        <v>3991.2900000000004</v>
      </c>
      <c r="C14" s="594">
        <v>1</v>
      </c>
      <c r="D14" s="637">
        <v>27</v>
      </c>
      <c r="E14" s="645" t="s">
        <v>2385</v>
      </c>
      <c r="F14" s="634">
        <v>114.75</v>
      </c>
      <c r="G14" s="610">
        <v>2.8750103350044718E-2</v>
      </c>
      <c r="H14" s="597">
        <v>2</v>
      </c>
      <c r="I14" s="642">
        <v>7.407407407407407E-2</v>
      </c>
      <c r="J14" s="648">
        <v>3876.5400000000004</v>
      </c>
      <c r="K14" s="610">
        <v>0.97124989664995531</v>
      </c>
      <c r="L14" s="597">
        <v>25</v>
      </c>
      <c r="M14" s="642">
        <v>0.92592592592592593</v>
      </c>
    </row>
    <row r="15" spans="1:13" ht="14.4" customHeight="1" x14ac:dyDescent="0.3">
      <c r="A15" s="629" t="s">
        <v>2386</v>
      </c>
      <c r="B15" s="634">
        <v>48725.780000000013</v>
      </c>
      <c r="C15" s="594">
        <v>1</v>
      </c>
      <c r="D15" s="637">
        <v>150</v>
      </c>
      <c r="E15" s="645" t="s">
        <v>2386</v>
      </c>
      <c r="F15" s="634">
        <v>18988.110000000004</v>
      </c>
      <c r="G15" s="610">
        <v>0.3896932999328076</v>
      </c>
      <c r="H15" s="597">
        <v>78</v>
      </c>
      <c r="I15" s="642">
        <v>0.52</v>
      </c>
      <c r="J15" s="648">
        <v>29737.670000000006</v>
      </c>
      <c r="K15" s="610">
        <v>0.61030670006719234</v>
      </c>
      <c r="L15" s="597">
        <v>72</v>
      </c>
      <c r="M15" s="642">
        <v>0.48</v>
      </c>
    </row>
    <row r="16" spans="1:13" ht="14.4" customHeight="1" thickBot="1" x14ac:dyDescent="0.35">
      <c r="A16" s="630" t="s">
        <v>2387</v>
      </c>
      <c r="B16" s="635">
        <v>444.5</v>
      </c>
      <c r="C16" s="600">
        <v>1</v>
      </c>
      <c r="D16" s="638">
        <v>2</v>
      </c>
      <c r="E16" s="646" t="s">
        <v>2387</v>
      </c>
      <c r="F16" s="635">
        <v>444.5</v>
      </c>
      <c r="G16" s="611">
        <v>1</v>
      </c>
      <c r="H16" s="603">
        <v>2</v>
      </c>
      <c r="I16" s="643">
        <v>1</v>
      </c>
      <c r="J16" s="649"/>
      <c r="K16" s="611">
        <v>0</v>
      </c>
      <c r="L16" s="603"/>
      <c r="M16" s="643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72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30" hidden="1" customWidth="1" outlineLevel="1"/>
    <col min="2" max="2" width="28.33203125" style="230" hidden="1" customWidth="1" outlineLevel="1"/>
    <col min="3" max="3" width="9" style="230" customWidth="1" collapsed="1"/>
    <col min="4" max="4" width="18.77734375" style="316" customWidth="1"/>
    <col min="5" max="5" width="13.5546875" style="306" customWidth="1"/>
    <col min="6" max="6" width="6" style="230" bestFit="1" customWidth="1"/>
    <col min="7" max="7" width="8.77734375" style="230" customWidth="1"/>
    <col min="8" max="8" width="5" style="230" bestFit="1" customWidth="1"/>
    <col min="9" max="9" width="8.5546875" style="230" hidden="1" customWidth="1" outlineLevel="1"/>
    <col min="10" max="10" width="25.77734375" style="230" customWidth="1" collapsed="1"/>
    <col min="11" max="11" width="8.77734375" style="230" customWidth="1"/>
    <col min="12" max="12" width="7.77734375" style="307" customWidth="1"/>
    <col min="13" max="13" width="11.109375" style="307" customWidth="1"/>
    <col min="14" max="14" width="7.77734375" style="230" customWidth="1"/>
    <col min="15" max="15" width="7.77734375" style="317" customWidth="1"/>
    <col min="16" max="16" width="11.109375" style="307" customWidth="1"/>
    <col min="17" max="17" width="5.44140625" style="308" bestFit="1" customWidth="1"/>
    <col min="18" max="18" width="7.77734375" style="230" customWidth="1"/>
    <col min="19" max="19" width="5.44140625" style="308" bestFit="1" customWidth="1"/>
    <col min="20" max="20" width="7.77734375" style="317" customWidth="1"/>
    <col min="21" max="21" width="5.44140625" style="308" bestFit="1" customWidth="1"/>
    <col min="22" max="16384" width="8.88671875" style="230"/>
  </cols>
  <sheetData>
    <row r="1" spans="1:21" ht="18.600000000000001" customHeight="1" thickBot="1" x14ac:dyDescent="0.4">
      <c r="A1" s="450" t="s">
        <v>3257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</row>
    <row r="2" spans="1:21" ht="14.4" customHeight="1" thickBot="1" x14ac:dyDescent="0.35">
      <c r="A2" s="351" t="s">
        <v>282</v>
      </c>
      <c r="B2" s="314"/>
      <c r="C2" s="304"/>
      <c r="D2" s="304"/>
      <c r="E2" s="315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</row>
    <row r="3" spans="1:21" ht="14.4" customHeight="1" thickBot="1" x14ac:dyDescent="0.35">
      <c r="A3" s="476"/>
      <c r="B3" s="477"/>
      <c r="C3" s="477"/>
      <c r="D3" s="477"/>
      <c r="E3" s="477"/>
      <c r="F3" s="477"/>
      <c r="G3" s="477"/>
      <c r="H3" s="477"/>
      <c r="I3" s="477"/>
      <c r="J3" s="477"/>
      <c r="K3" s="478" t="s">
        <v>134</v>
      </c>
      <c r="L3" s="479"/>
      <c r="M3" s="48">
        <f>SUBTOTAL(9,M7:M1048576)</f>
        <v>396083.60000000009</v>
      </c>
      <c r="N3" s="48">
        <f>SUBTOTAL(9,N7:N1048576)</f>
        <v>2331</v>
      </c>
      <c r="O3" s="48">
        <f>SUBTOTAL(9,O7:O1048576)</f>
        <v>967.5</v>
      </c>
      <c r="P3" s="48">
        <f>SUBTOTAL(9,P7:P1048576)</f>
        <v>196595.55000000005</v>
      </c>
      <c r="Q3" s="49">
        <f>IF(M3=0,0,P3/M3)</f>
        <v>0.49634862438131749</v>
      </c>
      <c r="R3" s="48">
        <f>SUBTOTAL(9,R7:R1048576)</f>
        <v>1102</v>
      </c>
      <c r="S3" s="49">
        <f>IF(N3=0,0,R3/N3)</f>
        <v>0.47275847275847277</v>
      </c>
      <c r="T3" s="48">
        <f>SUBTOTAL(9,T7:T1048576)</f>
        <v>404.5</v>
      </c>
      <c r="U3" s="50">
        <f>IF(O3=0,0,T3/O3)</f>
        <v>0.41808785529715764</v>
      </c>
    </row>
    <row r="4" spans="1:21" ht="14.4" customHeight="1" x14ac:dyDescent="0.3">
      <c r="A4" s="51"/>
      <c r="B4" s="52"/>
      <c r="C4" s="52"/>
      <c r="D4" s="53"/>
      <c r="E4" s="239"/>
      <c r="F4" s="52"/>
      <c r="G4" s="52"/>
      <c r="H4" s="52"/>
      <c r="I4" s="52"/>
      <c r="J4" s="52"/>
      <c r="K4" s="52"/>
      <c r="L4" s="52"/>
      <c r="M4" s="480" t="s">
        <v>15</v>
      </c>
      <c r="N4" s="481"/>
      <c r="O4" s="481"/>
      <c r="P4" s="482" t="s">
        <v>21</v>
      </c>
      <c r="Q4" s="481"/>
      <c r="R4" s="481"/>
      <c r="S4" s="481"/>
      <c r="T4" s="481"/>
      <c r="U4" s="483"/>
    </row>
    <row r="5" spans="1:21" ht="14.4" customHeight="1" thickBot="1" x14ac:dyDescent="0.35">
      <c r="A5" s="54"/>
      <c r="B5" s="55"/>
      <c r="C5" s="52"/>
      <c r="D5" s="53"/>
      <c r="E5" s="239"/>
      <c r="F5" s="52"/>
      <c r="G5" s="52"/>
      <c r="H5" s="52"/>
      <c r="I5" s="52"/>
      <c r="J5" s="52"/>
      <c r="K5" s="52"/>
      <c r="L5" s="52"/>
      <c r="M5" s="88" t="s">
        <v>22</v>
      </c>
      <c r="N5" s="89" t="s">
        <v>13</v>
      </c>
      <c r="O5" s="89" t="s">
        <v>20</v>
      </c>
      <c r="P5" s="473" t="s">
        <v>22</v>
      </c>
      <c r="Q5" s="474"/>
      <c r="R5" s="473" t="s">
        <v>13</v>
      </c>
      <c r="S5" s="474"/>
      <c r="T5" s="473" t="s">
        <v>20</v>
      </c>
      <c r="U5" s="475"/>
    </row>
    <row r="6" spans="1:21" s="306" customFormat="1" ht="14.4" customHeight="1" thickBot="1" x14ac:dyDescent="0.35">
      <c r="A6" s="650" t="s">
        <v>23</v>
      </c>
      <c r="B6" s="651" t="s">
        <v>5</v>
      </c>
      <c r="C6" s="650" t="s">
        <v>24</v>
      </c>
      <c r="D6" s="651" t="s">
        <v>6</v>
      </c>
      <c r="E6" s="651" t="s">
        <v>168</v>
      </c>
      <c r="F6" s="651" t="s">
        <v>25</v>
      </c>
      <c r="G6" s="651" t="s">
        <v>26</v>
      </c>
      <c r="H6" s="651" t="s">
        <v>8</v>
      </c>
      <c r="I6" s="651" t="s">
        <v>10</v>
      </c>
      <c r="J6" s="651" t="s">
        <v>11</v>
      </c>
      <c r="K6" s="651" t="s">
        <v>12</v>
      </c>
      <c r="L6" s="651" t="s">
        <v>27</v>
      </c>
      <c r="M6" s="652" t="s">
        <v>14</v>
      </c>
      <c r="N6" s="653" t="s">
        <v>28</v>
      </c>
      <c r="O6" s="653" t="s">
        <v>28</v>
      </c>
      <c r="P6" s="653" t="s">
        <v>14</v>
      </c>
      <c r="Q6" s="653" t="s">
        <v>2</v>
      </c>
      <c r="R6" s="653" t="s">
        <v>28</v>
      </c>
      <c r="S6" s="653" t="s">
        <v>2</v>
      </c>
      <c r="T6" s="653" t="s">
        <v>28</v>
      </c>
      <c r="U6" s="654" t="s">
        <v>2</v>
      </c>
    </row>
    <row r="7" spans="1:21" ht="14.4" customHeight="1" x14ac:dyDescent="0.3">
      <c r="A7" s="587">
        <v>50</v>
      </c>
      <c r="B7" s="588" t="s">
        <v>517</v>
      </c>
      <c r="C7" s="588">
        <v>89301501</v>
      </c>
      <c r="D7" s="655" t="s">
        <v>3255</v>
      </c>
      <c r="E7" s="656" t="s">
        <v>2376</v>
      </c>
      <c r="F7" s="588" t="s">
        <v>2370</v>
      </c>
      <c r="G7" s="588" t="s">
        <v>2388</v>
      </c>
      <c r="H7" s="588" t="s">
        <v>1208</v>
      </c>
      <c r="I7" s="588" t="s">
        <v>1227</v>
      </c>
      <c r="J7" s="588" t="s">
        <v>1228</v>
      </c>
      <c r="K7" s="588" t="s">
        <v>2272</v>
      </c>
      <c r="L7" s="589">
        <v>75.28</v>
      </c>
      <c r="M7" s="589">
        <v>75.28</v>
      </c>
      <c r="N7" s="588">
        <v>1</v>
      </c>
      <c r="O7" s="657">
        <v>0.5</v>
      </c>
      <c r="P7" s="589"/>
      <c r="Q7" s="609">
        <v>0</v>
      </c>
      <c r="R7" s="588"/>
      <c r="S7" s="609">
        <v>0</v>
      </c>
      <c r="T7" s="657"/>
      <c r="U7" s="641">
        <v>0</v>
      </c>
    </row>
    <row r="8" spans="1:21" ht="14.4" customHeight="1" x14ac:dyDescent="0.3">
      <c r="A8" s="658">
        <v>50</v>
      </c>
      <c r="B8" s="659" t="s">
        <v>517</v>
      </c>
      <c r="C8" s="659">
        <v>89301501</v>
      </c>
      <c r="D8" s="660" t="s">
        <v>3255</v>
      </c>
      <c r="E8" s="661" t="s">
        <v>2376</v>
      </c>
      <c r="F8" s="659" t="s">
        <v>2370</v>
      </c>
      <c r="G8" s="659" t="s">
        <v>2389</v>
      </c>
      <c r="H8" s="659" t="s">
        <v>518</v>
      </c>
      <c r="I8" s="659" t="s">
        <v>2390</v>
      </c>
      <c r="J8" s="659" t="s">
        <v>953</v>
      </c>
      <c r="K8" s="659" t="s">
        <v>978</v>
      </c>
      <c r="L8" s="662">
        <v>0</v>
      </c>
      <c r="M8" s="662">
        <v>0</v>
      </c>
      <c r="N8" s="659">
        <v>1</v>
      </c>
      <c r="O8" s="663">
        <v>0.5</v>
      </c>
      <c r="P8" s="662"/>
      <c r="Q8" s="664"/>
      <c r="R8" s="659"/>
      <c r="S8" s="664">
        <v>0</v>
      </c>
      <c r="T8" s="663"/>
      <c r="U8" s="665">
        <v>0</v>
      </c>
    </row>
    <row r="9" spans="1:21" ht="14.4" customHeight="1" x14ac:dyDescent="0.3">
      <c r="A9" s="658">
        <v>50</v>
      </c>
      <c r="B9" s="659" t="s">
        <v>517</v>
      </c>
      <c r="C9" s="659">
        <v>89301501</v>
      </c>
      <c r="D9" s="660" t="s">
        <v>3255</v>
      </c>
      <c r="E9" s="661" t="s">
        <v>2376</v>
      </c>
      <c r="F9" s="659" t="s">
        <v>2370</v>
      </c>
      <c r="G9" s="659" t="s">
        <v>2391</v>
      </c>
      <c r="H9" s="659" t="s">
        <v>1208</v>
      </c>
      <c r="I9" s="659" t="s">
        <v>1328</v>
      </c>
      <c r="J9" s="659" t="s">
        <v>1333</v>
      </c>
      <c r="K9" s="659" t="s">
        <v>1357</v>
      </c>
      <c r="L9" s="662">
        <v>130.59</v>
      </c>
      <c r="M9" s="662">
        <v>130.59</v>
      </c>
      <c r="N9" s="659">
        <v>1</v>
      </c>
      <c r="O9" s="663">
        <v>0.5</v>
      </c>
      <c r="P9" s="662">
        <v>130.59</v>
      </c>
      <c r="Q9" s="664">
        <v>1</v>
      </c>
      <c r="R9" s="659">
        <v>1</v>
      </c>
      <c r="S9" s="664">
        <v>1</v>
      </c>
      <c r="T9" s="663">
        <v>0.5</v>
      </c>
      <c r="U9" s="665">
        <v>1</v>
      </c>
    </row>
    <row r="10" spans="1:21" ht="14.4" customHeight="1" x14ac:dyDescent="0.3">
      <c r="A10" s="658">
        <v>50</v>
      </c>
      <c r="B10" s="659" t="s">
        <v>517</v>
      </c>
      <c r="C10" s="659">
        <v>89301501</v>
      </c>
      <c r="D10" s="660" t="s">
        <v>3255</v>
      </c>
      <c r="E10" s="661" t="s">
        <v>2376</v>
      </c>
      <c r="F10" s="659" t="s">
        <v>2370</v>
      </c>
      <c r="G10" s="659" t="s">
        <v>2392</v>
      </c>
      <c r="H10" s="659" t="s">
        <v>1208</v>
      </c>
      <c r="I10" s="659" t="s">
        <v>1269</v>
      </c>
      <c r="J10" s="659" t="s">
        <v>1270</v>
      </c>
      <c r="K10" s="659" t="s">
        <v>1271</v>
      </c>
      <c r="L10" s="662">
        <v>44.89</v>
      </c>
      <c r="M10" s="662">
        <v>89.78</v>
      </c>
      <c r="N10" s="659">
        <v>2</v>
      </c>
      <c r="O10" s="663">
        <v>1</v>
      </c>
      <c r="P10" s="662"/>
      <c r="Q10" s="664">
        <v>0</v>
      </c>
      <c r="R10" s="659"/>
      <c r="S10" s="664">
        <v>0</v>
      </c>
      <c r="T10" s="663"/>
      <c r="U10" s="665">
        <v>0</v>
      </c>
    </row>
    <row r="11" spans="1:21" ht="14.4" customHeight="1" x14ac:dyDescent="0.3">
      <c r="A11" s="658">
        <v>50</v>
      </c>
      <c r="B11" s="659" t="s">
        <v>517</v>
      </c>
      <c r="C11" s="659">
        <v>89301501</v>
      </c>
      <c r="D11" s="660" t="s">
        <v>3255</v>
      </c>
      <c r="E11" s="661" t="s">
        <v>2376</v>
      </c>
      <c r="F11" s="659" t="s">
        <v>2370</v>
      </c>
      <c r="G11" s="659" t="s">
        <v>2393</v>
      </c>
      <c r="H11" s="659" t="s">
        <v>1208</v>
      </c>
      <c r="I11" s="659" t="s">
        <v>1544</v>
      </c>
      <c r="J11" s="659" t="s">
        <v>1545</v>
      </c>
      <c r="K11" s="659" t="s">
        <v>2312</v>
      </c>
      <c r="L11" s="662">
        <v>69.86</v>
      </c>
      <c r="M11" s="662">
        <v>69.86</v>
      </c>
      <c r="N11" s="659">
        <v>1</v>
      </c>
      <c r="O11" s="663">
        <v>0.5</v>
      </c>
      <c r="P11" s="662"/>
      <c r="Q11" s="664">
        <v>0</v>
      </c>
      <c r="R11" s="659"/>
      <c r="S11" s="664">
        <v>0</v>
      </c>
      <c r="T11" s="663"/>
      <c r="U11" s="665">
        <v>0</v>
      </c>
    </row>
    <row r="12" spans="1:21" ht="14.4" customHeight="1" x14ac:dyDescent="0.3">
      <c r="A12" s="658">
        <v>50</v>
      </c>
      <c r="B12" s="659" t="s">
        <v>517</v>
      </c>
      <c r="C12" s="659">
        <v>89301501</v>
      </c>
      <c r="D12" s="660" t="s">
        <v>3255</v>
      </c>
      <c r="E12" s="661" t="s">
        <v>2376</v>
      </c>
      <c r="F12" s="659" t="s">
        <v>2370</v>
      </c>
      <c r="G12" s="659" t="s">
        <v>2394</v>
      </c>
      <c r="H12" s="659" t="s">
        <v>518</v>
      </c>
      <c r="I12" s="659" t="s">
        <v>2395</v>
      </c>
      <c r="J12" s="659" t="s">
        <v>1360</v>
      </c>
      <c r="K12" s="659" t="s">
        <v>2396</v>
      </c>
      <c r="L12" s="662">
        <v>0</v>
      </c>
      <c r="M12" s="662">
        <v>0</v>
      </c>
      <c r="N12" s="659">
        <v>1</v>
      </c>
      <c r="O12" s="663">
        <v>0.5</v>
      </c>
      <c r="P12" s="662"/>
      <c r="Q12" s="664"/>
      <c r="R12" s="659"/>
      <c r="S12" s="664">
        <v>0</v>
      </c>
      <c r="T12" s="663"/>
      <c r="U12" s="665">
        <v>0</v>
      </c>
    </row>
    <row r="13" spans="1:21" ht="14.4" customHeight="1" x14ac:dyDescent="0.3">
      <c r="A13" s="658">
        <v>50</v>
      </c>
      <c r="B13" s="659" t="s">
        <v>517</v>
      </c>
      <c r="C13" s="659">
        <v>89301501</v>
      </c>
      <c r="D13" s="660" t="s">
        <v>3255</v>
      </c>
      <c r="E13" s="661" t="s">
        <v>2376</v>
      </c>
      <c r="F13" s="659" t="s">
        <v>2370</v>
      </c>
      <c r="G13" s="659" t="s">
        <v>2397</v>
      </c>
      <c r="H13" s="659" t="s">
        <v>518</v>
      </c>
      <c r="I13" s="659" t="s">
        <v>2398</v>
      </c>
      <c r="J13" s="659" t="s">
        <v>869</v>
      </c>
      <c r="K13" s="659" t="s">
        <v>2399</v>
      </c>
      <c r="L13" s="662">
        <v>0</v>
      </c>
      <c r="M13" s="662">
        <v>0</v>
      </c>
      <c r="N13" s="659">
        <v>1</v>
      </c>
      <c r="O13" s="663">
        <v>0.5</v>
      </c>
      <c r="P13" s="662">
        <v>0</v>
      </c>
      <c r="Q13" s="664"/>
      <c r="R13" s="659">
        <v>1</v>
      </c>
      <c r="S13" s="664">
        <v>1</v>
      </c>
      <c r="T13" s="663">
        <v>0.5</v>
      </c>
      <c r="U13" s="665">
        <v>1</v>
      </c>
    </row>
    <row r="14" spans="1:21" ht="14.4" customHeight="1" x14ac:dyDescent="0.3">
      <c r="A14" s="658">
        <v>50</v>
      </c>
      <c r="B14" s="659" t="s">
        <v>517</v>
      </c>
      <c r="C14" s="659">
        <v>89301501</v>
      </c>
      <c r="D14" s="660" t="s">
        <v>3255</v>
      </c>
      <c r="E14" s="661" t="s">
        <v>2376</v>
      </c>
      <c r="F14" s="659" t="s">
        <v>2370</v>
      </c>
      <c r="G14" s="659" t="s">
        <v>2400</v>
      </c>
      <c r="H14" s="659" t="s">
        <v>1208</v>
      </c>
      <c r="I14" s="659" t="s">
        <v>2401</v>
      </c>
      <c r="J14" s="659" t="s">
        <v>2402</v>
      </c>
      <c r="K14" s="659" t="s">
        <v>551</v>
      </c>
      <c r="L14" s="662">
        <v>65.75</v>
      </c>
      <c r="M14" s="662">
        <v>65.75</v>
      </c>
      <c r="N14" s="659">
        <v>1</v>
      </c>
      <c r="O14" s="663">
        <v>0.5</v>
      </c>
      <c r="P14" s="662">
        <v>65.75</v>
      </c>
      <c r="Q14" s="664">
        <v>1</v>
      </c>
      <c r="R14" s="659">
        <v>1</v>
      </c>
      <c r="S14" s="664">
        <v>1</v>
      </c>
      <c r="T14" s="663">
        <v>0.5</v>
      </c>
      <c r="U14" s="665">
        <v>1</v>
      </c>
    </row>
    <row r="15" spans="1:21" ht="14.4" customHeight="1" x14ac:dyDescent="0.3">
      <c r="A15" s="658">
        <v>50</v>
      </c>
      <c r="B15" s="659" t="s">
        <v>517</v>
      </c>
      <c r="C15" s="659">
        <v>89301501</v>
      </c>
      <c r="D15" s="660" t="s">
        <v>3255</v>
      </c>
      <c r="E15" s="661" t="s">
        <v>2376</v>
      </c>
      <c r="F15" s="659" t="s">
        <v>2370</v>
      </c>
      <c r="G15" s="659" t="s">
        <v>2403</v>
      </c>
      <c r="H15" s="659" t="s">
        <v>518</v>
      </c>
      <c r="I15" s="659" t="s">
        <v>2404</v>
      </c>
      <c r="J15" s="659" t="s">
        <v>2405</v>
      </c>
      <c r="K15" s="659" t="s">
        <v>2406</v>
      </c>
      <c r="L15" s="662">
        <v>40.46</v>
      </c>
      <c r="M15" s="662">
        <v>40.46</v>
      </c>
      <c r="N15" s="659">
        <v>1</v>
      </c>
      <c r="O15" s="663">
        <v>0.5</v>
      </c>
      <c r="P15" s="662"/>
      <c r="Q15" s="664">
        <v>0</v>
      </c>
      <c r="R15" s="659"/>
      <c r="S15" s="664">
        <v>0</v>
      </c>
      <c r="T15" s="663"/>
      <c r="U15" s="665">
        <v>0</v>
      </c>
    </row>
    <row r="16" spans="1:21" ht="14.4" customHeight="1" x14ac:dyDescent="0.3">
      <c r="A16" s="658">
        <v>50</v>
      </c>
      <c r="B16" s="659" t="s">
        <v>517</v>
      </c>
      <c r="C16" s="659">
        <v>89301501</v>
      </c>
      <c r="D16" s="660" t="s">
        <v>3255</v>
      </c>
      <c r="E16" s="661" t="s">
        <v>2376</v>
      </c>
      <c r="F16" s="659" t="s">
        <v>2370</v>
      </c>
      <c r="G16" s="659" t="s">
        <v>2407</v>
      </c>
      <c r="H16" s="659" t="s">
        <v>518</v>
      </c>
      <c r="I16" s="659" t="s">
        <v>541</v>
      </c>
      <c r="J16" s="659" t="s">
        <v>542</v>
      </c>
      <c r="K16" s="659" t="s">
        <v>543</v>
      </c>
      <c r="L16" s="662">
        <v>104.66</v>
      </c>
      <c r="M16" s="662">
        <v>313.98</v>
      </c>
      <c r="N16" s="659">
        <v>3</v>
      </c>
      <c r="O16" s="663">
        <v>1.5</v>
      </c>
      <c r="P16" s="662">
        <v>209.32</v>
      </c>
      <c r="Q16" s="664">
        <v>0.66666666666666663</v>
      </c>
      <c r="R16" s="659">
        <v>2</v>
      </c>
      <c r="S16" s="664">
        <v>0.66666666666666663</v>
      </c>
      <c r="T16" s="663">
        <v>1</v>
      </c>
      <c r="U16" s="665">
        <v>0.66666666666666663</v>
      </c>
    </row>
    <row r="17" spans="1:21" ht="14.4" customHeight="1" x14ac:dyDescent="0.3">
      <c r="A17" s="658">
        <v>50</v>
      </c>
      <c r="B17" s="659" t="s">
        <v>517</v>
      </c>
      <c r="C17" s="659">
        <v>89301501</v>
      </c>
      <c r="D17" s="660" t="s">
        <v>3255</v>
      </c>
      <c r="E17" s="661" t="s">
        <v>2376</v>
      </c>
      <c r="F17" s="659" t="s">
        <v>2370</v>
      </c>
      <c r="G17" s="659" t="s">
        <v>2408</v>
      </c>
      <c r="H17" s="659" t="s">
        <v>518</v>
      </c>
      <c r="I17" s="659" t="s">
        <v>2409</v>
      </c>
      <c r="J17" s="659" t="s">
        <v>2410</v>
      </c>
      <c r="K17" s="659" t="s">
        <v>2411</v>
      </c>
      <c r="L17" s="662">
        <v>0</v>
      </c>
      <c r="M17" s="662">
        <v>0</v>
      </c>
      <c r="N17" s="659">
        <v>1</v>
      </c>
      <c r="O17" s="663">
        <v>0.5</v>
      </c>
      <c r="P17" s="662"/>
      <c r="Q17" s="664"/>
      <c r="R17" s="659"/>
      <c r="S17" s="664">
        <v>0</v>
      </c>
      <c r="T17" s="663"/>
      <c r="U17" s="665">
        <v>0</v>
      </c>
    </row>
    <row r="18" spans="1:21" ht="14.4" customHeight="1" x14ac:dyDescent="0.3">
      <c r="A18" s="658">
        <v>50</v>
      </c>
      <c r="B18" s="659" t="s">
        <v>517</v>
      </c>
      <c r="C18" s="659">
        <v>89301501</v>
      </c>
      <c r="D18" s="660" t="s">
        <v>3255</v>
      </c>
      <c r="E18" s="661" t="s">
        <v>2376</v>
      </c>
      <c r="F18" s="659" t="s">
        <v>2370</v>
      </c>
      <c r="G18" s="659" t="s">
        <v>2408</v>
      </c>
      <c r="H18" s="659" t="s">
        <v>518</v>
      </c>
      <c r="I18" s="659" t="s">
        <v>949</v>
      </c>
      <c r="J18" s="659" t="s">
        <v>938</v>
      </c>
      <c r="K18" s="659" t="s">
        <v>950</v>
      </c>
      <c r="L18" s="662">
        <v>12.26</v>
      </c>
      <c r="M18" s="662">
        <v>24.52</v>
      </c>
      <c r="N18" s="659">
        <v>2</v>
      </c>
      <c r="O18" s="663">
        <v>1</v>
      </c>
      <c r="P18" s="662">
        <v>24.52</v>
      </c>
      <c r="Q18" s="664">
        <v>1</v>
      </c>
      <c r="R18" s="659">
        <v>2</v>
      </c>
      <c r="S18" s="664">
        <v>1</v>
      </c>
      <c r="T18" s="663">
        <v>1</v>
      </c>
      <c r="U18" s="665">
        <v>1</v>
      </c>
    </row>
    <row r="19" spans="1:21" ht="14.4" customHeight="1" x14ac:dyDescent="0.3">
      <c r="A19" s="658">
        <v>50</v>
      </c>
      <c r="B19" s="659" t="s">
        <v>517</v>
      </c>
      <c r="C19" s="659">
        <v>89301501</v>
      </c>
      <c r="D19" s="660" t="s">
        <v>3255</v>
      </c>
      <c r="E19" s="661" t="s">
        <v>2376</v>
      </c>
      <c r="F19" s="659" t="s">
        <v>2370</v>
      </c>
      <c r="G19" s="659" t="s">
        <v>2412</v>
      </c>
      <c r="H19" s="659" t="s">
        <v>518</v>
      </c>
      <c r="I19" s="659" t="s">
        <v>2413</v>
      </c>
      <c r="J19" s="659" t="s">
        <v>1452</v>
      </c>
      <c r="K19" s="659" t="s">
        <v>2414</v>
      </c>
      <c r="L19" s="662">
        <v>0</v>
      </c>
      <c r="M19" s="662">
        <v>0</v>
      </c>
      <c r="N19" s="659">
        <v>2</v>
      </c>
      <c r="O19" s="663">
        <v>1</v>
      </c>
      <c r="P19" s="662">
        <v>0</v>
      </c>
      <c r="Q19" s="664"/>
      <c r="R19" s="659">
        <v>1</v>
      </c>
      <c r="S19" s="664">
        <v>0.5</v>
      </c>
      <c r="T19" s="663">
        <v>0.5</v>
      </c>
      <c r="U19" s="665">
        <v>0.5</v>
      </c>
    </row>
    <row r="20" spans="1:21" ht="14.4" customHeight="1" x14ac:dyDescent="0.3">
      <c r="A20" s="658">
        <v>50</v>
      </c>
      <c r="B20" s="659" t="s">
        <v>517</v>
      </c>
      <c r="C20" s="659">
        <v>89301501</v>
      </c>
      <c r="D20" s="660" t="s">
        <v>3255</v>
      </c>
      <c r="E20" s="661" t="s">
        <v>2376</v>
      </c>
      <c r="F20" s="659" t="s">
        <v>2370</v>
      </c>
      <c r="G20" s="659" t="s">
        <v>2415</v>
      </c>
      <c r="H20" s="659" t="s">
        <v>518</v>
      </c>
      <c r="I20" s="659" t="s">
        <v>2416</v>
      </c>
      <c r="J20" s="659" t="s">
        <v>705</v>
      </c>
      <c r="K20" s="659" t="s">
        <v>2417</v>
      </c>
      <c r="L20" s="662">
        <v>23.4</v>
      </c>
      <c r="M20" s="662">
        <v>23.4</v>
      </c>
      <c r="N20" s="659">
        <v>1</v>
      </c>
      <c r="O20" s="663">
        <v>0.5</v>
      </c>
      <c r="P20" s="662"/>
      <c r="Q20" s="664">
        <v>0</v>
      </c>
      <c r="R20" s="659"/>
      <c r="S20" s="664">
        <v>0</v>
      </c>
      <c r="T20" s="663"/>
      <c r="U20" s="665">
        <v>0</v>
      </c>
    </row>
    <row r="21" spans="1:21" ht="14.4" customHeight="1" x14ac:dyDescent="0.3">
      <c r="A21" s="658">
        <v>50</v>
      </c>
      <c r="B21" s="659" t="s">
        <v>517</v>
      </c>
      <c r="C21" s="659">
        <v>89301501</v>
      </c>
      <c r="D21" s="660" t="s">
        <v>3255</v>
      </c>
      <c r="E21" s="661" t="s">
        <v>2376</v>
      </c>
      <c r="F21" s="659" t="s">
        <v>2370</v>
      </c>
      <c r="G21" s="659" t="s">
        <v>2415</v>
      </c>
      <c r="H21" s="659" t="s">
        <v>518</v>
      </c>
      <c r="I21" s="659" t="s">
        <v>2418</v>
      </c>
      <c r="J21" s="659" t="s">
        <v>2419</v>
      </c>
      <c r="K21" s="659" t="s">
        <v>2420</v>
      </c>
      <c r="L21" s="662">
        <v>44.89</v>
      </c>
      <c r="M21" s="662">
        <v>44.89</v>
      </c>
      <c r="N21" s="659">
        <v>1</v>
      </c>
      <c r="O21" s="663">
        <v>0.5</v>
      </c>
      <c r="P21" s="662">
        <v>44.89</v>
      </c>
      <c r="Q21" s="664">
        <v>1</v>
      </c>
      <c r="R21" s="659">
        <v>1</v>
      </c>
      <c r="S21" s="664">
        <v>1</v>
      </c>
      <c r="T21" s="663">
        <v>0.5</v>
      </c>
      <c r="U21" s="665">
        <v>1</v>
      </c>
    </row>
    <row r="22" spans="1:21" ht="14.4" customHeight="1" x14ac:dyDescent="0.3">
      <c r="A22" s="658">
        <v>50</v>
      </c>
      <c r="B22" s="659" t="s">
        <v>517</v>
      </c>
      <c r="C22" s="659">
        <v>89301501</v>
      </c>
      <c r="D22" s="660" t="s">
        <v>3255</v>
      </c>
      <c r="E22" s="661" t="s">
        <v>2376</v>
      </c>
      <c r="F22" s="659" t="s">
        <v>2370</v>
      </c>
      <c r="G22" s="659" t="s">
        <v>2415</v>
      </c>
      <c r="H22" s="659" t="s">
        <v>518</v>
      </c>
      <c r="I22" s="659" t="s">
        <v>2421</v>
      </c>
      <c r="J22" s="659" t="s">
        <v>1067</v>
      </c>
      <c r="K22" s="659" t="s">
        <v>2422</v>
      </c>
      <c r="L22" s="662">
        <v>0</v>
      </c>
      <c r="M22" s="662">
        <v>0</v>
      </c>
      <c r="N22" s="659">
        <v>1</v>
      </c>
      <c r="O22" s="663">
        <v>1</v>
      </c>
      <c r="P22" s="662">
        <v>0</v>
      </c>
      <c r="Q22" s="664"/>
      <c r="R22" s="659">
        <v>1</v>
      </c>
      <c r="S22" s="664">
        <v>1</v>
      </c>
      <c r="T22" s="663">
        <v>1</v>
      </c>
      <c r="U22" s="665">
        <v>1</v>
      </c>
    </row>
    <row r="23" spans="1:21" ht="14.4" customHeight="1" x14ac:dyDescent="0.3">
      <c r="A23" s="658">
        <v>50</v>
      </c>
      <c r="B23" s="659" t="s">
        <v>517</v>
      </c>
      <c r="C23" s="659">
        <v>89301501</v>
      </c>
      <c r="D23" s="660" t="s">
        <v>3255</v>
      </c>
      <c r="E23" s="661" t="s">
        <v>2376</v>
      </c>
      <c r="F23" s="659" t="s">
        <v>2370</v>
      </c>
      <c r="G23" s="659" t="s">
        <v>2423</v>
      </c>
      <c r="H23" s="659" t="s">
        <v>1208</v>
      </c>
      <c r="I23" s="659" t="s">
        <v>1310</v>
      </c>
      <c r="J23" s="659" t="s">
        <v>1304</v>
      </c>
      <c r="K23" s="659" t="s">
        <v>1264</v>
      </c>
      <c r="L23" s="662">
        <v>2916.16</v>
      </c>
      <c r="M23" s="662">
        <v>2916.16</v>
      </c>
      <c r="N23" s="659">
        <v>1</v>
      </c>
      <c r="O23" s="663">
        <v>1</v>
      </c>
      <c r="P23" s="662"/>
      <c r="Q23" s="664">
        <v>0</v>
      </c>
      <c r="R23" s="659"/>
      <c r="S23" s="664">
        <v>0</v>
      </c>
      <c r="T23" s="663"/>
      <c r="U23" s="665">
        <v>0</v>
      </c>
    </row>
    <row r="24" spans="1:21" ht="14.4" customHeight="1" x14ac:dyDescent="0.3">
      <c r="A24" s="658">
        <v>50</v>
      </c>
      <c r="B24" s="659" t="s">
        <v>517</v>
      </c>
      <c r="C24" s="659">
        <v>89301501</v>
      </c>
      <c r="D24" s="660" t="s">
        <v>3255</v>
      </c>
      <c r="E24" s="661" t="s">
        <v>2376</v>
      </c>
      <c r="F24" s="659" t="s">
        <v>2370</v>
      </c>
      <c r="G24" s="659" t="s">
        <v>2424</v>
      </c>
      <c r="H24" s="659" t="s">
        <v>518</v>
      </c>
      <c r="I24" s="659" t="s">
        <v>2425</v>
      </c>
      <c r="J24" s="659" t="s">
        <v>896</v>
      </c>
      <c r="K24" s="659" t="s">
        <v>1271</v>
      </c>
      <c r="L24" s="662">
        <v>67.42</v>
      </c>
      <c r="M24" s="662">
        <v>67.42</v>
      </c>
      <c r="N24" s="659">
        <v>1</v>
      </c>
      <c r="O24" s="663">
        <v>0.5</v>
      </c>
      <c r="P24" s="662"/>
      <c r="Q24" s="664">
        <v>0</v>
      </c>
      <c r="R24" s="659"/>
      <c r="S24" s="664">
        <v>0</v>
      </c>
      <c r="T24" s="663"/>
      <c r="U24" s="665">
        <v>0</v>
      </c>
    </row>
    <row r="25" spans="1:21" ht="14.4" customHeight="1" x14ac:dyDescent="0.3">
      <c r="A25" s="658">
        <v>50</v>
      </c>
      <c r="B25" s="659" t="s">
        <v>517</v>
      </c>
      <c r="C25" s="659">
        <v>89301501</v>
      </c>
      <c r="D25" s="660" t="s">
        <v>3255</v>
      </c>
      <c r="E25" s="661" t="s">
        <v>2376</v>
      </c>
      <c r="F25" s="659" t="s">
        <v>2370</v>
      </c>
      <c r="G25" s="659" t="s">
        <v>2424</v>
      </c>
      <c r="H25" s="659" t="s">
        <v>518</v>
      </c>
      <c r="I25" s="659" t="s">
        <v>2426</v>
      </c>
      <c r="J25" s="659" t="s">
        <v>2427</v>
      </c>
      <c r="K25" s="659" t="s">
        <v>2396</v>
      </c>
      <c r="L25" s="662">
        <v>0</v>
      </c>
      <c r="M25" s="662">
        <v>0</v>
      </c>
      <c r="N25" s="659">
        <v>1</v>
      </c>
      <c r="O25" s="663">
        <v>0.5</v>
      </c>
      <c r="P25" s="662">
        <v>0</v>
      </c>
      <c r="Q25" s="664"/>
      <c r="R25" s="659">
        <v>1</v>
      </c>
      <c r="S25" s="664">
        <v>1</v>
      </c>
      <c r="T25" s="663">
        <v>0.5</v>
      </c>
      <c r="U25" s="665">
        <v>1</v>
      </c>
    </row>
    <row r="26" spans="1:21" ht="14.4" customHeight="1" x14ac:dyDescent="0.3">
      <c r="A26" s="658">
        <v>50</v>
      </c>
      <c r="B26" s="659" t="s">
        <v>517</v>
      </c>
      <c r="C26" s="659">
        <v>89301501</v>
      </c>
      <c r="D26" s="660" t="s">
        <v>3255</v>
      </c>
      <c r="E26" s="661" t="s">
        <v>2376</v>
      </c>
      <c r="F26" s="659" t="s">
        <v>2370</v>
      </c>
      <c r="G26" s="659" t="s">
        <v>2428</v>
      </c>
      <c r="H26" s="659" t="s">
        <v>518</v>
      </c>
      <c r="I26" s="659" t="s">
        <v>2429</v>
      </c>
      <c r="J26" s="659" t="s">
        <v>2430</v>
      </c>
      <c r="K26" s="659" t="s">
        <v>1446</v>
      </c>
      <c r="L26" s="662">
        <v>214.07</v>
      </c>
      <c r="M26" s="662">
        <v>214.07</v>
      </c>
      <c r="N26" s="659">
        <v>1</v>
      </c>
      <c r="O26" s="663">
        <v>0.5</v>
      </c>
      <c r="P26" s="662"/>
      <c r="Q26" s="664">
        <v>0</v>
      </c>
      <c r="R26" s="659"/>
      <c r="S26" s="664">
        <v>0</v>
      </c>
      <c r="T26" s="663"/>
      <c r="U26" s="665">
        <v>0</v>
      </c>
    </row>
    <row r="27" spans="1:21" ht="14.4" customHeight="1" x14ac:dyDescent="0.3">
      <c r="A27" s="658">
        <v>50</v>
      </c>
      <c r="B27" s="659" t="s">
        <v>517</v>
      </c>
      <c r="C27" s="659">
        <v>89301501</v>
      </c>
      <c r="D27" s="660" t="s">
        <v>3255</v>
      </c>
      <c r="E27" s="661" t="s">
        <v>2376</v>
      </c>
      <c r="F27" s="659" t="s">
        <v>2370</v>
      </c>
      <c r="G27" s="659" t="s">
        <v>2431</v>
      </c>
      <c r="H27" s="659" t="s">
        <v>518</v>
      </c>
      <c r="I27" s="659" t="s">
        <v>2432</v>
      </c>
      <c r="J27" s="659" t="s">
        <v>2433</v>
      </c>
      <c r="K27" s="659" t="s">
        <v>2434</v>
      </c>
      <c r="L27" s="662">
        <v>0</v>
      </c>
      <c r="M27" s="662">
        <v>0</v>
      </c>
      <c r="N27" s="659">
        <v>1</v>
      </c>
      <c r="O27" s="663">
        <v>0.5</v>
      </c>
      <c r="P27" s="662"/>
      <c r="Q27" s="664"/>
      <c r="R27" s="659"/>
      <c r="S27" s="664">
        <v>0</v>
      </c>
      <c r="T27" s="663"/>
      <c r="U27" s="665">
        <v>0</v>
      </c>
    </row>
    <row r="28" spans="1:21" ht="14.4" customHeight="1" x14ac:dyDescent="0.3">
      <c r="A28" s="658">
        <v>50</v>
      </c>
      <c r="B28" s="659" t="s">
        <v>517</v>
      </c>
      <c r="C28" s="659">
        <v>89301501</v>
      </c>
      <c r="D28" s="660" t="s">
        <v>3255</v>
      </c>
      <c r="E28" s="661" t="s">
        <v>2376</v>
      </c>
      <c r="F28" s="659" t="s">
        <v>2370</v>
      </c>
      <c r="G28" s="659" t="s">
        <v>2435</v>
      </c>
      <c r="H28" s="659" t="s">
        <v>518</v>
      </c>
      <c r="I28" s="659" t="s">
        <v>2436</v>
      </c>
      <c r="J28" s="659" t="s">
        <v>1296</v>
      </c>
      <c r="K28" s="659" t="s">
        <v>890</v>
      </c>
      <c r="L28" s="662">
        <v>67.42</v>
      </c>
      <c r="M28" s="662">
        <v>67.42</v>
      </c>
      <c r="N28" s="659">
        <v>1</v>
      </c>
      <c r="O28" s="663">
        <v>0.5</v>
      </c>
      <c r="P28" s="662"/>
      <c r="Q28" s="664">
        <v>0</v>
      </c>
      <c r="R28" s="659"/>
      <c r="S28" s="664">
        <v>0</v>
      </c>
      <c r="T28" s="663"/>
      <c r="U28" s="665">
        <v>0</v>
      </c>
    </row>
    <row r="29" spans="1:21" ht="14.4" customHeight="1" x14ac:dyDescent="0.3">
      <c r="A29" s="658">
        <v>50</v>
      </c>
      <c r="B29" s="659" t="s">
        <v>517</v>
      </c>
      <c r="C29" s="659">
        <v>89301501</v>
      </c>
      <c r="D29" s="660" t="s">
        <v>3255</v>
      </c>
      <c r="E29" s="661" t="s">
        <v>2376</v>
      </c>
      <c r="F29" s="659" t="s">
        <v>2370</v>
      </c>
      <c r="G29" s="659" t="s">
        <v>2437</v>
      </c>
      <c r="H29" s="659" t="s">
        <v>518</v>
      </c>
      <c r="I29" s="659" t="s">
        <v>2438</v>
      </c>
      <c r="J29" s="659" t="s">
        <v>946</v>
      </c>
      <c r="K29" s="659" t="s">
        <v>2439</v>
      </c>
      <c r="L29" s="662">
        <v>112.13</v>
      </c>
      <c r="M29" s="662">
        <v>112.13</v>
      </c>
      <c r="N29" s="659">
        <v>1</v>
      </c>
      <c r="O29" s="663">
        <v>1</v>
      </c>
      <c r="P29" s="662"/>
      <c r="Q29" s="664">
        <v>0</v>
      </c>
      <c r="R29" s="659"/>
      <c r="S29" s="664">
        <v>0</v>
      </c>
      <c r="T29" s="663"/>
      <c r="U29" s="665">
        <v>0</v>
      </c>
    </row>
    <row r="30" spans="1:21" ht="14.4" customHeight="1" x14ac:dyDescent="0.3">
      <c r="A30" s="658">
        <v>50</v>
      </c>
      <c r="B30" s="659" t="s">
        <v>517</v>
      </c>
      <c r="C30" s="659">
        <v>89301501</v>
      </c>
      <c r="D30" s="660" t="s">
        <v>3255</v>
      </c>
      <c r="E30" s="661" t="s">
        <v>2376</v>
      </c>
      <c r="F30" s="659" t="s">
        <v>2370</v>
      </c>
      <c r="G30" s="659" t="s">
        <v>2440</v>
      </c>
      <c r="H30" s="659" t="s">
        <v>1208</v>
      </c>
      <c r="I30" s="659" t="s">
        <v>1336</v>
      </c>
      <c r="J30" s="659" t="s">
        <v>2266</v>
      </c>
      <c r="K30" s="659" t="s">
        <v>1665</v>
      </c>
      <c r="L30" s="662">
        <v>193.14</v>
      </c>
      <c r="M30" s="662">
        <v>579.41999999999996</v>
      </c>
      <c r="N30" s="659">
        <v>3</v>
      </c>
      <c r="O30" s="663">
        <v>1.5</v>
      </c>
      <c r="P30" s="662"/>
      <c r="Q30" s="664">
        <v>0</v>
      </c>
      <c r="R30" s="659"/>
      <c r="S30" s="664">
        <v>0</v>
      </c>
      <c r="T30" s="663"/>
      <c r="U30" s="665">
        <v>0</v>
      </c>
    </row>
    <row r="31" spans="1:21" ht="14.4" customHeight="1" x14ac:dyDescent="0.3">
      <c r="A31" s="658">
        <v>50</v>
      </c>
      <c r="B31" s="659" t="s">
        <v>517</v>
      </c>
      <c r="C31" s="659">
        <v>89301501</v>
      </c>
      <c r="D31" s="660" t="s">
        <v>3255</v>
      </c>
      <c r="E31" s="661" t="s">
        <v>2377</v>
      </c>
      <c r="F31" s="659" t="s">
        <v>2370</v>
      </c>
      <c r="G31" s="659" t="s">
        <v>2388</v>
      </c>
      <c r="H31" s="659" t="s">
        <v>1208</v>
      </c>
      <c r="I31" s="659" t="s">
        <v>1227</v>
      </c>
      <c r="J31" s="659" t="s">
        <v>1228</v>
      </c>
      <c r="K31" s="659" t="s">
        <v>2272</v>
      </c>
      <c r="L31" s="662">
        <v>75.28</v>
      </c>
      <c r="M31" s="662">
        <v>376.4</v>
      </c>
      <c r="N31" s="659">
        <v>5</v>
      </c>
      <c r="O31" s="663">
        <v>2.5</v>
      </c>
      <c r="P31" s="662">
        <v>75.28</v>
      </c>
      <c r="Q31" s="664">
        <v>0.2</v>
      </c>
      <c r="R31" s="659">
        <v>1</v>
      </c>
      <c r="S31" s="664">
        <v>0.2</v>
      </c>
      <c r="T31" s="663">
        <v>0.5</v>
      </c>
      <c r="U31" s="665">
        <v>0.2</v>
      </c>
    </row>
    <row r="32" spans="1:21" ht="14.4" customHeight="1" x14ac:dyDescent="0.3">
      <c r="A32" s="658">
        <v>50</v>
      </c>
      <c r="B32" s="659" t="s">
        <v>517</v>
      </c>
      <c r="C32" s="659">
        <v>89301501</v>
      </c>
      <c r="D32" s="660" t="s">
        <v>3255</v>
      </c>
      <c r="E32" s="661" t="s">
        <v>2377</v>
      </c>
      <c r="F32" s="659" t="s">
        <v>2370</v>
      </c>
      <c r="G32" s="659" t="s">
        <v>2391</v>
      </c>
      <c r="H32" s="659" t="s">
        <v>1208</v>
      </c>
      <c r="I32" s="659" t="s">
        <v>2441</v>
      </c>
      <c r="J32" s="659" t="s">
        <v>2442</v>
      </c>
      <c r="K32" s="659" t="s">
        <v>2443</v>
      </c>
      <c r="L32" s="662">
        <v>312.54000000000002</v>
      </c>
      <c r="M32" s="662">
        <v>312.54000000000002</v>
      </c>
      <c r="N32" s="659">
        <v>1</v>
      </c>
      <c r="O32" s="663">
        <v>0.5</v>
      </c>
      <c r="P32" s="662"/>
      <c r="Q32" s="664">
        <v>0</v>
      </c>
      <c r="R32" s="659"/>
      <c r="S32" s="664">
        <v>0</v>
      </c>
      <c r="T32" s="663"/>
      <c r="U32" s="665">
        <v>0</v>
      </c>
    </row>
    <row r="33" spans="1:21" ht="14.4" customHeight="1" x14ac:dyDescent="0.3">
      <c r="A33" s="658">
        <v>50</v>
      </c>
      <c r="B33" s="659" t="s">
        <v>517</v>
      </c>
      <c r="C33" s="659">
        <v>89301501</v>
      </c>
      <c r="D33" s="660" t="s">
        <v>3255</v>
      </c>
      <c r="E33" s="661" t="s">
        <v>2377</v>
      </c>
      <c r="F33" s="659" t="s">
        <v>2370</v>
      </c>
      <c r="G33" s="659" t="s">
        <v>2391</v>
      </c>
      <c r="H33" s="659" t="s">
        <v>1208</v>
      </c>
      <c r="I33" s="659" t="s">
        <v>1328</v>
      </c>
      <c r="J33" s="659" t="s">
        <v>1333</v>
      </c>
      <c r="K33" s="659" t="s">
        <v>1357</v>
      </c>
      <c r="L33" s="662">
        <v>130.59</v>
      </c>
      <c r="M33" s="662">
        <v>130.59</v>
      </c>
      <c r="N33" s="659">
        <v>1</v>
      </c>
      <c r="O33" s="663">
        <v>0.5</v>
      </c>
      <c r="P33" s="662"/>
      <c r="Q33" s="664">
        <v>0</v>
      </c>
      <c r="R33" s="659"/>
      <c r="S33" s="664">
        <v>0</v>
      </c>
      <c r="T33" s="663"/>
      <c r="U33" s="665">
        <v>0</v>
      </c>
    </row>
    <row r="34" spans="1:21" ht="14.4" customHeight="1" x14ac:dyDescent="0.3">
      <c r="A34" s="658">
        <v>50</v>
      </c>
      <c r="B34" s="659" t="s">
        <v>517</v>
      </c>
      <c r="C34" s="659">
        <v>89301501</v>
      </c>
      <c r="D34" s="660" t="s">
        <v>3255</v>
      </c>
      <c r="E34" s="661" t="s">
        <v>2377</v>
      </c>
      <c r="F34" s="659" t="s">
        <v>2370</v>
      </c>
      <c r="G34" s="659" t="s">
        <v>2391</v>
      </c>
      <c r="H34" s="659" t="s">
        <v>1208</v>
      </c>
      <c r="I34" s="659" t="s">
        <v>1386</v>
      </c>
      <c r="J34" s="659" t="s">
        <v>1391</v>
      </c>
      <c r="K34" s="659" t="s">
        <v>2293</v>
      </c>
      <c r="L34" s="662">
        <v>201.88</v>
      </c>
      <c r="M34" s="662">
        <v>403.76</v>
      </c>
      <c r="N34" s="659">
        <v>2</v>
      </c>
      <c r="O34" s="663">
        <v>1.5</v>
      </c>
      <c r="P34" s="662"/>
      <c r="Q34" s="664">
        <v>0</v>
      </c>
      <c r="R34" s="659"/>
      <c r="S34" s="664">
        <v>0</v>
      </c>
      <c r="T34" s="663"/>
      <c r="U34" s="665">
        <v>0</v>
      </c>
    </row>
    <row r="35" spans="1:21" ht="14.4" customHeight="1" x14ac:dyDescent="0.3">
      <c r="A35" s="658">
        <v>50</v>
      </c>
      <c r="B35" s="659" t="s">
        <v>517</v>
      </c>
      <c r="C35" s="659">
        <v>89301501</v>
      </c>
      <c r="D35" s="660" t="s">
        <v>3255</v>
      </c>
      <c r="E35" s="661" t="s">
        <v>2377</v>
      </c>
      <c r="F35" s="659" t="s">
        <v>2370</v>
      </c>
      <c r="G35" s="659" t="s">
        <v>2444</v>
      </c>
      <c r="H35" s="659" t="s">
        <v>518</v>
      </c>
      <c r="I35" s="659" t="s">
        <v>2445</v>
      </c>
      <c r="J35" s="659" t="s">
        <v>2446</v>
      </c>
      <c r="K35" s="659" t="s">
        <v>2447</v>
      </c>
      <c r="L35" s="662">
        <v>0</v>
      </c>
      <c r="M35" s="662">
        <v>0</v>
      </c>
      <c r="N35" s="659">
        <v>1</v>
      </c>
      <c r="O35" s="663">
        <v>1</v>
      </c>
      <c r="P35" s="662"/>
      <c r="Q35" s="664"/>
      <c r="R35" s="659"/>
      <c r="S35" s="664">
        <v>0</v>
      </c>
      <c r="T35" s="663"/>
      <c r="U35" s="665">
        <v>0</v>
      </c>
    </row>
    <row r="36" spans="1:21" ht="14.4" customHeight="1" x14ac:dyDescent="0.3">
      <c r="A36" s="658">
        <v>50</v>
      </c>
      <c r="B36" s="659" t="s">
        <v>517</v>
      </c>
      <c r="C36" s="659">
        <v>89301501</v>
      </c>
      <c r="D36" s="660" t="s">
        <v>3255</v>
      </c>
      <c r="E36" s="661" t="s">
        <v>2377</v>
      </c>
      <c r="F36" s="659" t="s">
        <v>2370</v>
      </c>
      <c r="G36" s="659" t="s">
        <v>2444</v>
      </c>
      <c r="H36" s="659" t="s">
        <v>518</v>
      </c>
      <c r="I36" s="659" t="s">
        <v>2448</v>
      </c>
      <c r="J36" s="659" t="s">
        <v>2449</v>
      </c>
      <c r="K36" s="659" t="s">
        <v>2450</v>
      </c>
      <c r="L36" s="662">
        <v>0</v>
      </c>
      <c r="M36" s="662">
        <v>0</v>
      </c>
      <c r="N36" s="659">
        <v>2</v>
      </c>
      <c r="O36" s="663">
        <v>1.5</v>
      </c>
      <c r="P36" s="662">
        <v>0</v>
      </c>
      <c r="Q36" s="664"/>
      <c r="R36" s="659">
        <v>1</v>
      </c>
      <c r="S36" s="664">
        <v>0.5</v>
      </c>
      <c r="T36" s="663">
        <v>1</v>
      </c>
      <c r="U36" s="665">
        <v>0.66666666666666663</v>
      </c>
    </row>
    <row r="37" spans="1:21" ht="14.4" customHeight="1" x14ac:dyDescent="0.3">
      <c r="A37" s="658">
        <v>50</v>
      </c>
      <c r="B37" s="659" t="s">
        <v>517</v>
      </c>
      <c r="C37" s="659">
        <v>89301501</v>
      </c>
      <c r="D37" s="660" t="s">
        <v>3255</v>
      </c>
      <c r="E37" s="661" t="s">
        <v>2377</v>
      </c>
      <c r="F37" s="659" t="s">
        <v>2370</v>
      </c>
      <c r="G37" s="659" t="s">
        <v>2444</v>
      </c>
      <c r="H37" s="659" t="s">
        <v>518</v>
      </c>
      <c r="I37" s="659" t="s">
        <v>857</v>
      </c>
      <c r="J37" s="659" t="s">
        <v>2449</v>
      </c>
      <c r="K37" s="659" t="s">
        <v>2451</v>
      </c>
      <c r="L37" s="662">
        <v>66.599999999999994</v>
      </c>
      <c r="M37" s="662">
        <v>133.19999999999999</v>
      </c>
      <c r="N37" s="659">
        <v>2</v>
      </c>
      <c r="O37" s="663">
        <v>1</v>
      </c>
      <c r="P37" s="662">
        <v>133.19999999999999</v>
      </c>
      <c r="Q37" s="664">
        <v>1</v>
      </c>
      <c r="R37" s="659">
        <v>2</v>
      </c>
      <c r="S37" s="664">
        <v>1</v>
      </c>
      <c r="T37" s="663">
        <v>1</v>
      </c>
      <c r="U37" s="665">
        <v>1</v>
      </c>
    </row>
    <row r="38" spans="1:21" ht="14.4" customHeight="1" x14ac:dyDescent="0.3">
      <c r="A38" s="658">
        <v>50</v>
      </c>
      <c r="B38" s="659" t="s">
        <v>517</v>
      </c>
      <c r="C38" s="659">
        <v>89301501</v>
      </c>
      <c r="D38" s="660" t="s">
        <v>3255</v>
      </c>
      <c r="E38" s="661" t="s">
        <v>2377</v>
      </c>
      <c r="F38" s="659" t="s">
        <v>2370</v>
      </c>
      <c r="G38" s="659" t="s">
        <v>2452</v>
      </c>
      <c r="H38" s="659" t="s">
        <v>518</v>
      </c>
      <c r="I38" s="659" t="s">
        <v>2453</v>
      </c>
      <c r="J38" s="659" t="s">
        <v>735</v>
      </c>
      <c r="K38" s="659" t="s">
        <v>950</v>
      </c>
      <c r="L38" s="662">
        <v>0</v>
      </c>
      <c r="M38" s="662">
        <v>0</v>
      </c>
      <c r="N38" s="659">
        <v>1</v>
      </c>
      <c r="O38" s="663">
        <v>0.5</v>
      </c>
      <c r="P38" s="662"/>
      <c r="Q38" s="664"/>
      <c r="R38" s="659"/>
      <c r="S38" s="664">
        <v>0</v>
      </c>
      <c r="T38" s="663"/>
      <c r="U38" s="665">
        <v>0</v>
      </c>
    </row>
    <row r="39" spans="1:21" ht="14.4" customHeight="1" x14ac:dyDescent="0.3">
      <c r="A39" s="658">
        <v>50</v>
      </c>
      <c r="B39" s="659" t="s">
        <v>517</v>
      </c>
      <c r="C39" s="659">
        <v>89301501</v>
      </c>
      <c r="D39" s="660" t="s">
        <v>3255</v>
      </c>
      <c r="E39" s="661" t="s">
        <v>2377</v>
      </c>
      <c r="F39" s="659" t="s">
        <v>2370</v>
      </c>
      <c r="G39" s="659" t="s">
        <v>2454</v>
      </c>
      <c r="H39" s="659" t="s">
        <v>1208</v>
      </c>
      <c r="I39" s="659" t="s">
        <v>1935</v>
      </c>
      <c r="J39" s="659" t="s">
        <v>1936</v>
      </c>
      <c r="K39" s="659" t="s">
        <v>1937</v>
      </c>
      <c r="L39" s="662">
        <v>44.89</v>
      </c>
      <c r="M39" s="662">
        <v>89.78</v>
      </c>
      <c r="N39" s="659">
        <v>2</v>
      </c>
      <c r="O39" s="663">
        <v>0.5</v>
      </c>
      <c r="P39" s="662"/>
      <c r="Q39" s="664">
        <v>0</v>
      </c>
      <c r="R39" s="659"/>
      <c r="S39" s="664">
        <v>0</v>
      </c>
      <c r="T39" s="663"/>
      <c r="U39" s="665">
        <v>0</v>
      </c>
    </row>
    <row r="40" spans="1:21" ht="14.4" customHeight="1" x14ac:dyDescent="0.3">
      <c r="A40" s="658">
        <v>50</v>
      </c>
      <c r="B40" s="659" t="s">
        <v>517</v>
      </c>
      <c r="C40" s="659">
        <v>89301501</v>
      </c>
      <c r="D40" s="660" t="s">
        <v>3255</v>
      </c>
      <c r="E40" s="661" t="s">
        <v>2377</v>
      </c>
      <c r="F40" s="659" t="s">
        <v>2370</v>
      </c>
      <c r="G40" s="659" t="s">
        <v>2407</v>
      </c>
      <c r="H40" s="659" t="s">
        <v>518</v>
      </c>
      <c r="I40" s="659" t="s">
        <v>541</v>
      </c>
      <c r="J40" s="659" t="s">
        <v>542</v>
      </c>
      <c r="K40" s="659" t="s">
        <v>543</v>
      </c>
      <c r="L40" s="662">
        <v>104.66</v>
      </c>
      <c r="M40" s="662">
        <v>418.64</v>
      </c>
      <c r="N40" s="659">
        <v>4</v>
      </c>
      <c r="O40" s="663">
        <v>2.5</v>
      </c>
      <c r="P40" s="662">
        <v>209.32</v>
      </c>
      <c r="Q40" s="664">
        <v>0.5</v>
      </c>
      <c r="R40" s="659">
        <v>2</v>
      </c>
      <c r="S40" s="664">
        <v>0.5</v>
      </c>
      <c r="T40" s="663">
        <v>1</v>
      </c>
      <c r="U40" s="665">
        <v>0.4</v>
      </c>
    </row>
    <row r="41" spans="1:21" ht="14.4" customHeight="1" x14ac:dyDescent="0.3">
      <c r="A41" s="658">
        <v>50</v>
      </c>
      <c r="B41" s="659" t="s">
        <v>517</v>
      </c>
      <c r="C41" s="659">
        <v>89301501</v>
      </c>
      <c r="D41" s="660" t="s">
        <v>3255</v>
      </c>
      <c r="E41" s="661" t="s">
        <v>2377</v>
      </c>
      <c r="F41" s="659" t="s">
        <v>2370</v>
      </c>
      <c r="G41" s="659" t="s">
        <v>2408</v>
      </c>
      <c r="H41" s="659" t="s">
        <v>518</v>
      </c>
      <c r="I41" s="659" t="s">
        <v>2455</v>
      </c>
      <c r="J41" s="659" t="s">
        <v>2410</v>
      </c>
      <c r="K41" s="659" t="s">
        <v>2329</v>
      </c>
      <c r="L41" s="662">
        <v>0</v>
      </c>
      <c r="M41" s="662">
        <v>0</v>
      </c>
      <c r="N41" s="659">
        <v>3</v>
      </c>
      <c r="O41" s="663">
        <v>1.5</v>
      </c>
      <c r="P41" s="662">
        <v>0</v>
      </c>
      <c r="Q41" s="664"/>
      <c r="R41" s="659">
        <v>1</v>
      </c>
      <c r="S41" s="664">
        <v>0.33333333333333331</v>
      </c>
      <c r="T41" s="663">
        <v>0.5</v>
      </c>
      <c r="U41" s="665">
        <v>0.33333333333333331</v>
      </c>
    </row>
    <row r="42" spans="1:21" ht="14.4" customHeight="1" x14ac:dyDescent="0.3">
      <c r="A42" s="658">
        <v>50</v>
      </c>
      <c r="B42" s="659" t="s">
        <v>517</v>
      </c>
      <c r="C42" s="659">
        <v>89301501</v>
      </c>
      <c r="D42" s="660" t="s">
        <v>3255</v>
      </c>
      <c r="E42" s="661" t="s">
        <v>2377</v>
      </c>
      <c r="F42" s="659" t="s">
        <v>2370</v>
      </c>
      <c r="G42" s="659" t="s">
        <v>2408</v>
      </c>
      <c r="H42" s="659" t="s">
        <v>518</v>
      </c>
      <c r="I42" s="659" t="s">
        <v>949</v>
      </c>
      <c r="J42" s="659" t="s">
        <v>938</v>
      </c>
      <c r="K42" s="659" t="s">
        <v>950</v>
      </c>
      <c r="L42" s="662">
        <v>12.26</v>
      </c>
      <c r="M42" s="662">
        <v>12.26</v>
      </c>
      <c r="N42" s="659">
        <v>1</v>
      </c>
      <c r="O42" s="663">
        <v>0.5</v>
      </c>
      <c r="P42" s="662"/>
      <c r="Q42" s="664">
        <v>0</v>
      </c>
      <c r="R42" s="659"/>
      <c r="S42" s="664">
        <v>0</v>
      </c>
      <c r="T42" s="663"/>
      <c r="U42" s="665">
        <v>0</v>
      </c>
    </row>
    <row r="43" spans="1:21" ht="14.4" customHeight="1" x14ac:dyDescent="0.3">
      <c r="A43" s="658">
        <v>50</v>
      </c>
      <c r="B43" s="659" t="s">
        <v>517</v>
      </c>
      <c r="C43" s="659">
        <v>89301501</v>
      </c>
      <c r="D43" s="660" t="s">
        <v>3255</v>
      </c>
      <c r="E43" s="661" t="s">
        <v>2377</v>
      </c>
      <c r="F43" s="659" t="s">
        <v>2370</v>
      </c>
      <c r="G43" s="659" t="s">
        <v>2456</v>
      </c>
      <c r="H43" s="659" t="s">
        <v>1208</v>
      </c>
      <c r="I43" s="659" t="s">
        <v>2457</v>
      </c>
      <c r="J43" s="659" t="s">
        <v>2458</v>
      </c>
      <c r="K43" s="659" t="s">
        <v>2459</v>
      </c>
      <c r="L43" s="662">
        <v>50.57</v>
      </c>
      <c r="M43" s="662">
        <v>50.57</v>
      </c>
      <c r="N43" s="659">
        <v>1</v>
      </c>
      <c r="O43" s="663">
        <v>0.5</v>
      </c>
      <c r="P43" s="662"/>
      <c r="Q43" s="664">
        <v>0</v>
      </c>
      <c r="R43" s="659"/>
      <c r="S43" s="664">
        <v>0</v>
      </c>
      <c r="T43" s="663"/>
      <c r="U43" s="665">
        <v>0</v>
      </c>
    </row>
    <row r="44" spans="1:21" ht="14.4" customHeight="1" x14ac:dyDescent="0.3">
      <c r="A44" s="658">
        <v>50</v>
      </c>
      <c r="B44" s="659" t="s">
        <v>517</v>
      </c>
      <c r="C44" s="659">
        <v>89301501</v>
      </c>
      <c r="D44" s="660" t="s">
        <v>3255</v>
      </c>
      <c r="E44" s="661" t="s">
        <v>2377</v>
      </c>
      <c r="F44" s="659" t="s">
        <v>2370</v>
      </c>
      <c r="G44" s="659" t="s">
        <v>2456</v>
      </c>
      <c r="H44" s="659" t="s">
        <v>518</v>
      </c>
      <c r="I44" s="659" t="s">
        <v>1023</v>
      </c>
      <c r="J44" s="659" t="s">
        <v>2460</v>
      </c>
      <c r="K44" s="659" t="s">
        <v>2461</v>
      </c>
      <c r="L44" s="662">
        <v>50.57</v>
      </c>
      <c r="M44" s="662">
        <v>50.57</v>
      </c>
      <c r="N44" s="659">
        <v>1</v>
      </c>
      <c r="O44" s="663">
        <v>0.5</v>
      </c>
      <c r="P44" s="662"/>
      <c r="Q44" s="664">
        <v>0</v>
      </c>
      <c r="R44" s="659"/>
      <c r="S44" s="664">
        <v>0</v>
      </c>
      <c r="T44" s="663"/>
      <c r="U44" s="665">
        <v>0</v>
      </c>
    </row>
    <row r="45" spans="1:21" ht="14.4" customHeight="1" x14ac:dyDescent="0.3">
      <c r="A45" s="658">
        <v>50</v>
      </c>
      <c r="B45" s="659" t="s">
        <v>517</v>
      </c>
      <c r="C45" s="659">
        <v>89301501</v>
      </c>
      <c r="D45" s="660" t="s">
        <v>3255</v>
      </c>
      <c r="E45" s="661" t="s">
        <v>2377</v>
      </c>
      <c r="F45" s="659" t="s">
        <v>2370</v>
      </c>
      <c r="G45" s="659" t="s">
        <v>2415</v>
      </c>
      <c r="H45" s="659" t="s">
        <v>518</v>
      </c>
      <c r="I45" s="659" t="s">
        <v>2462</v>
      </c>
      <c r="J45" s="659" t="s">
        <v>2419</v>
      </c>
      <c r="K45" s="659" t="s">
        <v>969</v>
      </c>
      <c r="L45" s="662">
        <v>0</v>
      </c>
      <c r="M45" s="662">
        <v>0</v>
      </c>
      <c r="N45" s="659">
        <v>1</v>
      </c>
      <c r="O45" s="663">
        <v>0.5</v>
      </c>
      <c r="P45" s="662"/>
      <c r="Q45" s="664"/>
      <c r="R45" s="659"/>
      <c r="S45" s="664">
        <v>0</v>
      </c>
      <c r="T45" s="663"/>
      <c r="U45" s="665">
        <v>0</v>
      </c>
    </row>
    <row r="46" spans="1:21" ht="14.4" customHeight="1" x14ac:dyDescent="0.3">
      <c r="A46" s="658">
        <v>50</v>
      </c>
      <c r="B46" s="659" t="s">
        <v>517</v>
      </c>
      <c r="C46" s="659">
        <v>89301501</v>
      </c>
      <c r="D46" s="660" t="s">
        <v>3255</v>
      </c>
      <c r="E46" s="661" t="s">
        <v>2377</v>
      </c>
      <c r="F46" s="659" t="s">
        <v>2370</v>
      </c>
      <c r="G46" s="659" t="s">
        <v>2415</v>
      </c>
      <c r="H46" s="659" t="s">
        <v>518</v>
      </c>
      <c r="I46" s="659" t="s">
        <v>2416</v>
      </c>
      <c r="J46" s="659" t="s">
        <v>705</v>
      </c>
      <c r="K46" s="659" t="s">
        <v>2417</v>
      </c>
      <c r="L46" s="662">
        <v>23.4</v>
      </c>
      <c r="M46" s="662">
        <v>23.4</v>
      </c>
      <c r="N46" s="659">
        <v>1</v>
      </c>
      <c r="O46" s="663">
        <v>0.5</v>
      </c>
      <c r="P46" s="662"/>
      <c r="Q46" s="664">
        <v>0</v>
      </c>
      <c r="R46" s="659"/>
      <c r="S46" s="664">
        <v>0</v>
      </c>
      <c r="T46" s="663"/>
      <c r="U46" s="665">
        <v>0</v>
      </c>
    </row>
    <row r="47" spans="1:21" ht="14.4" customHeight="1" x14ac:dyDescent="0.3">
      <c r="A47" s="658">
        <v>50</v>
      </c>
      <c r="B47" s="659" t="s">
        <v>517</v>
      </c>
      <c r="C47" s="659">
        <v>89301501</v>
      </c>
      <c r="D47" s="660" t="s">
        <v>3255</v>
      </c>
      <c r="E47" s="661" t="s">
        <v>2377</v>
      </c>
      <c r="F47" s="659" t="s">
        <v>2370</v>
      </c>
      <c r="G47" s="659" t="s">
        <v>2415</v>
      </c>
      <c r="H47" s="659" t="s">
        <v>518</v>
      </c>
      <c r="I47" s="659" t="s">
        <v>2463</v>
      </c>
      <c r="J47" s="659" t="s">
        <v>705</v>
      </c>
      <c r="K47" s="659" t="s">
        <v>2464</v>
      </c>
      <c r="L47" s="662">
        <v>0</v>
      </c>
      <c r="M47" s="662">
        <v>0</v>
      </c>
      <c r="N47" s="659">
        <v>1</v>
      </c>
      <c r="O47" s="663">
        <v>0.5</v>
      </c>
      <c r="P47" s="662"/>
      <c r="Q47" s="664"/>
      <c r="R47" s="659"/>
      <c r="S47" s="664">
        <v>0</v>
      </c>
      <c r="T47" s="663"/>
      <c r="U47" s="665">
        <v>0</v>
      </c>
    </row>
    <row r="48" spans="1:21" ht="14.4" customHeight="1" x14ac:dyDescent="0.3">
      <c r="A48" s="658">
        <v>50</v>
      </c>
      <c r="B48" s="659" t="s">
        <v>517</v>
      </c>
      <c r="C48" s="659">
        <v>89301501</v>
      </c>
      <c r="D48" s="660" t="s">
        <v>3255</v>
      </c>
      <c r="E48" s="661" t="s">
        <v>2377</v>
      </c>
      <c r="F48" s="659" t="s">
        <v>2370</v>
      </c>
      <c r="G48" s="659" t="s">
        <v>2423</v>
      </c>
      <c r="H48" s="659" t="s">
        <v>1208</v>
      </c>
      <c r="I48" s="659" t="s">
        <v>1303</v>
      </c>
      <c r="J48" s="659" t="s">
        <v>1304</v>
      </c>
      <c r="K48" s="659" t="s">
        <v>1258</v>
      </c>
      <c r="L48" s="662">
        <v>1749.69</v>
      </c>
      <c r="M48" s="662">
        <v>1749.69</v>
      </c>
      <c r="N48" s="659">
        <v>1</v>
      </c>
      <c r="O48" s="663">
        <v>0.5</v>
      </c>
      <c r="P48" s="662"/>
      <c r="Q48" s="664">
        <v>0</v>
      </c>
      <c r="R48" s="659"/>
      <c r="S48" s="664">
        <v>0</v>
      </c>
      <c r="T48" s="663"/>
      <c r="U48" s="665">
        <v>0</v>
      </c>
    </row>
    <row r="49" spans="1:21" ht="14.4" customHeight="1" x14ac:dyDescent="0.3">
      <c r="A49" s="658">
        <v>50</v>
      </c>
      <c r="B49" s="659" t="s">
        <v>517</v>
      </c>
      <c r="C49" s="659">
        <v>89301501</v>
      </c>
      <c r="D49" s="660" t="s">
        <v>3255</v>
      </c>
      <c r="E49" s="661" t="s">
        <v>2377</v>
      </c>
      <c r="F49" s="659" t="s">
        <v>2370</v>
      </c>
      <c r="G49" s="659" t="s">
        <v>2423</v>
      </c>
      <c r="H49" s="659" t="s">
        <v>1208</v>
      </c>
      <c r="I49" s="659" t="s">
        <v>1310</v>
      </c>
      <c r="J49" s="659" t="s">
        <v>1304</v>
      </c>
      <c r="K49" s="659" t="s">
        <v>1264</v>
      </c>
      <c r="L49" s="662">
        <v>2916.16</v>
      </c>
      <c r="M49" s="662">
        <v>5832.32</v>
      </c>
      <c r="N49" s="659">
        <v>2</v>
      </c>
      <c r="O49" s="663">
        <v>1</v>
      </c>
      <c r="P49" s="662">
        <v>2916.16</v>
      </c>
      <c r="Q49" s="664">
        <v>0.5</v>
      </c>
      <c r="R49" s="659">
        <v>1</v>
      </c>
      <c r="S49" s="664">
        <v>0.5</v>
      </c>
      <c r="T49" s="663">
        <v>0.5</v>
      </c>
      <c r="U49" s="665">
        <v>0.5</v>
      </c>
    </row>
    <row r="50" spans="1:21" ht="14.4" customHeight="1" x14ac:dyDescent="0.3">
      <c r="A50" s="658">
        <v>50</v>
      </c>
      <c r="B50" s="659" t="s">
        <v>517</v>
      </c>
      <c r="C50" s="659">
        <v>89301501</v>
      </c>
      <c r="D50" s="660" t="s">
        <v>3255</v>
      </c>
      <c r="E50" s="661" t="s">
        <v>2377</v>
      </c>
      <c r="F50" s="659" t="s">
        <v>2370</v>
      </c>
      <c r="G50" s="659" t="s">
        <v>2465</v>
      </c>
      <c r="H50" s="659" t="s">
        <v>1208</v>
      </c>
      <c r="I50" s="659" t="s">
        <v>1398</v>
      </c>
      <c r="J50" s="659" t="s">
        <v>1399</v>
      </c>
      <c r="K50" s="659" t="s">
        <v>1400</v>
      </c>
      <c r="L50" s="662">
        <v>55.38</v>
      </c>
      <c r="M50" s="662">
        <v>55.38</v>
      </c>
      <c r="N50" s="659">
        <v>1</v>
      </c>
      <c r="O50" s="663">
        <v>0.5</v>
      </c>
      <c r="P50" s="662"/>
      <c r="Q50" s="664">
        <v>0</v>
      </c>
      <c r="R50" s="659"/>
      <c r="S50" s="664">
        <v>0</v>
      </c>
      <c r="T50" s="663"/>
      <c r="U50" s="665">
        <v>0</v>
      </c>
    </row>
    <row r="51" spans="1:21" ht="14.4" customHeight="1" x14ac:dyDescent="0.3">
      <c r="A51" s="658">
        <v>50</v>
      </c>
      <c r="B51" s="659" t="s">
        <v>517</v>
      </c>
      <c r="C51" s="659">
        <v>89301501</v>
      </c>
      <c r="D51" s="660" t="s">
        <v>3255</v>
      </c>
      <c r="E51" s="661" t="s">
        <v>2377</v>
      </c>
      <c r="F51" s="659" t="s">
        <v>2370</v>
      </c>
      <c r="G51" s="659" t="s">
        <v>2466</v>
      </c>
      <c r="H51" s="659" t="s">
        <v>518</v>
      </c>
      <c r="I51" s="659" t="s">
        <v>642</v>
      </c>
      <c r="J51" s="659" t="s">
        <v>2467</v>
      </c>
      <c r="K51" s="659" t="s">
        <v>2468</v>
      </c>
      <c r="L51" s="662">
        <v>0</v>
      </c>
      <c r="M51" s="662">
        <v>0</v>
      </c>
      <c r="N51" s="659">
        <v>2</v>
      </c>
      <c r="O51" s="663">
        <v>0.5</v>
      </c>
      <c r="P51" s="662"/>
      <c r="Q51" s="664"/>
      <c r="R51" s="659"/>
      <c r="S51" s="664">
        <v>0</v>
      </c>
      <c r="T51" s="663"/>
      <c r="U51" s="665">
        <v>0</v>
      </c>
    </row>
    <row r="52" spans="1:21" ht="14.4" customHeight="1" x14ac:dyDescent="0.3">
      <c r="A52" s="658">
        <v>50</v>
      </c>
      <c r="B52" s="659" t="s">
        <v>517</v>
      </c>
      <c r="C52" s="659">
        <v>89301501</v>
      </c>
      <c r="D52" s="660" t="s">
        <v>3255</v>
      </c>
      <c r="E52" s="661" t="s">
        <v>2377</v>
      </c>
      <c r="F52" s="659" t="s">
        <v>2370</v>
      </c>
      <c r="G52" s="659" t="s">
        <v>2469</v>
      </c>
      <c r="H52" s="659" t="s">
        <v>1208</v>
      </c>
      <c r="I52" s="659" t="s">
        <v>2470</v>
      </c>
      <c r="J52" s="659" t="s">
        <v>1277</v>
      </c>
      <c r="K52" s="659" t="s">
        <v>2471</v>
      </c>
      <c r="L52" s="662">
        <v>0</v>
      </c>
      <c r="M52" s="662">
        <v>0</v>
      </c>
      <c r="N52" s="659">
        <v>1</v>
      </c>
      <c r="O52" s="663">
        <v>0.5</v>
      </c>
      <c r="P52" s="662"/>
      <c r="Q52" s="664"/>
      <c r="R52" s="659"/>
      <c r="S52" s="664">
        <v>0</v>
      </c>
      <c r="T52" s="663"/>
      <c r="U52" s="665">
        <v>0</v>
      </c>
    </row>
    <row r="53" spans="1:21" ht="14.4" customHeight="1" x14ac:dyDescent="0.3">
      <c r="A53" s="658">
        <v>50</v>
      </c>
      <c r="B53" s="659" t="s">
        <v>517</v>
      </c>
      <c r="C53" s="659">
        <v>89301501</v>
      </c>
      <c r="D53" s="660" t="s">
        <v>3255</v>
      </c>
      <c r="E53" s="661" t="s">
        <v>2377</v>
      </c>
      <c r="F53" s="659" t="s">
        <v>2370</v>
      </c>
      <c r="G53" s="659" t="s">
        <v>2424</v>
      </c>
      <c r="H53" s="659" t="s">
        <v>518</v>
      </c>
      <c r="I53" s="659" t="s">
        <v>2425</v>
      </c>
      <c r="J53" s="659" t="s">
        <v>896</v>
      </c>
      <c r="K53" s="659" t="s">
        <v>1271</v>
      </c>
      <c r="L53" s="662">
        <v>67.42</v>
      </c>
      <c r="M53" s="662">
        <v>67.42</v>
      </c>
      <c r="N53" s="659">
        <v>1</v>
      </c>
      <c r="O53" s="663">
        <v>0.5</v>
      </c>
      <c r="P53" s="662"/>
      <c r="Q53" s="664">
        <v>0</v>
      </c>
      <c r="R53" s="659"/>
      <c r="S53" s="664">
        <v>0</v>
      </c>
      <c r="T53" s="663"/>
      <c r="U53" s="665">
        <v>0</v>
      </c>
    </row>
    <row r="54" spans="1:21" ht="14.4" customHeight="1" x14ac:dyDescent="0.3">
      <c r="A54" s="658">
        <v>50</v>
      </c>
      <c r="B54" s="659" t="s">
        <v>517</v>
      </c>
      <c r="C54" s="659">
        <v>89301501</v>
      </c>
      <c r="D54" s="660" t="s">
        <v>3255</v>
      </c>
      <c r="E54" s="661" t="s">
        <v>2377</v>
      </c>
      <c r="F54" s="659" t="s">
        <v>2370</v>
      </c>
      <c r="G54" s="659" t="s">
        <v>2472</v>
      </c>
      <c r="H54" s="659" t="s">
        <v>1208</v>
      </c>
      <c r="I54" s="659" t="s">
        <v>2473</v>
      </c>
      <c r="J54" s="659" t="s">
        <v>2474</v>
      </c>
      <c r="K54" s="659" t="s">
        <v>2475</v>
      </c>
      <c r="L54" s="662">
        <v>448.37</v>
      </c>
      <c r="M54" s="662">
        <v>448.37</v>
      </c>
      <c r="N54" s="659">
        <v>1</v>
      </c>
      <c r="O54" s="663">
        <v>1</v>
      </c>
      <c r="P54" s="662"/>
      <c r="Q54" s="664">
        <v>0</v>
      </c>
      <c r="R54" s="659"/>
      <c r="S54" s="664">
        <v>0</v>
      </c>
      <c r="T54" s="663"/>
      <c r="U54" s="665">
        <v>0</v>
      </c>
    </row>
    <row r="55" spans="1:21" ht="14.4" customHeight="1" x14ac:dyDescent="0.3">
      <c r="A55" s="658">
        <v>50</v>
      </c>
      <c r="B55" s="659" t="s">
        <v>517</v>
      </c>
      <c r="C55" s="659">
        <v>89301501</v>
      </c>
      <c r="D55" s="660" t="s">
        <v>3255</v>
      </c>
      <c r="E55" s="661" t="s">
        <v>2377</v>
      </c>
      <c r="F55" s="659" t="s">
        <v>2370</v>
      </c>
      <c r="G55" s="659" t="s">
        <v>2435</v>
      </c>
      <c r="H55" s="659" t="s">
        <v>1208</v>
      </c>
      <c r="I55" s="659" t="s">
        <v>1234</v>
      </c>
      <c r="J55" s="659" t="s">
        <v>2284</v>
      </c>
      <c r="K55" s="659" t="s">
        <v>957</v>
      </c>
      <c r="L55" s="662">
        <v>134.83000000000001</v>
      </c>
      <c r="M55" s="662">
        <v>134.83000000000001</v>
      </c>
      <c r="N55" s="659">
        <v>1</v>
      </c>
      <c r="O55" s="663">
        <v>0.5</v>
      </c>
      <c r="P55" s="662"/>
      <c r="Q55" s="664">
        <v>0</v>
      </c>
      <c r="R55" s="659"/>
      <c r="S55" s="664">
        <v>0</v>
      </c>
      <c r="T55" s="663"/>
      <c r="U55" s="665">
        <v>0</v>
      </c>
    </row>
    <row r="56" spans="1:21" ht="14.4" customHeight="1" x14ac:dyDescent="0.3">
      <c r="A56" s="658">
        <v>50</v>
      </c>
      <c r="B56" s="659" t="s">
        <v>517</v>
      </c>
      <c r="C56" s="659">
        <v>89301501</v>
      </c>
      <c r="D56" s="660" t="s">
        <v>3255</v>
      </c>
      <c r="E56" s="661" t="s">
        <v>2377</v>
      </c>
      <c r="F56" s="659" t="s">
        <v>2370</v>
      </c>
      <c r="G56" s="659" t="s">
        <v>2435</v>
      </c>
      <c r="H56" s="659" t="s">
        <v>1208</v>
      </c>
      <c r="I56" s="659" t="s">
        <v>2476</v>
      </c>
      <c r="J56" s="659" t="s">
        <v>1216</v>
      </c>
      <c r="K56" s="659" t="s">
        <v>2406</v>
      </c>
      <c r="L56" s="662">
        <v>33.72</v>
      </c>
      <c r="M56" s="662">
        <v>101.16</v>
      </c>
      <c r="N56" s="659">
        <v>3</v>
      </c>
      <c r="O56" s="663">
        <v>2</v>
      </c>
      <c r="P56" s="662"/>
      <c r="Q56" s="664">
        <v>0</v>
      </c>
      <c r="R56" s="659"/>
      <c r="S56" s="664">
        <v>0</v>
      </c>
      <c r="T56" s="663"/>
      <c r="U56" s="665">
        <v>0</v>
      </c>
    </row>
    <row r="57" spans="1:21" ht="14.4" customHeight="1" x14ac:dyDescent="0.3">
      <c r="A57" s="658">
        <v>50</v>
      </c>
      <c r="B57" s="659" t="s">
        <v>517</v>
      </c>
      <c r="C57" s="659">
        <v>89301501</v>
      </c>
      <c r="D57" s="660" t="s">
        <v>3255</v>
      </c>
      <c r="E57" s="661" t="s">
        <v>2377</v>
      </c>
      <c r="F57" s="659" t="s">
        <v>2370</v>
      </c>
      <c r="G57" s="659" t="s">
        <v>2435</v>
      </c>
      <c r="H57" s="659" t="s">
        <v>1208</v>
      </c>
      <c r="I57" s="659" t="s">
        <v>1295</v>
      </c>
      <c r="J57" s="659" t="s">
        <v>2285</v>
      </c>
      <c r="K57" s="659" t="s">
        <v>890</v>
      </c>
      <c r="L57" s="662">
        <v>67.42</v>
      </c>
      <c r="M57" s="662">
        <v>134.84</v>
      </c>
      <c r="N57" s="659">
        <v>2</v>
      </c>
      <c r="O57" s="663">
        <v>1.5</v>
      </c>
      <c r="P57" s="662"/>
      <c r="Q57" s="664">
        <v>0</v>
      </c>
      <c r="R57" s="659"/>
      <c r="S57" s="664">
        <v>0</v>
      </c>
      <c r="T57" s="663"/>
      <c r="U57" s="665">
        <v>0</v>
      </c>
    </row>
    <row r="58" spans="1:21" ht="14.4" customHeight="1" x14ac:dyDescent="0.3">
      <c r="A58" s="658">
        <v>50</v>
      </c>
      <c r="B58" s="659" t="s">
        <v>517</v>
      </c>
      <c r="C58" s="659">
        <v>89301501</v>
      </c>
      <c r="D58" s="660" t="s">
        <v>3255</v>
      </c>
      <c r="E58" s="661" t="s">
        <v>2377</v>
      </c>
      <c r="F58" s="659" t="s">
        <v>2370</v>
      </c>
      <c r="G58" s="659" t="s">
        <v>2477</v>
      </c>
      <c r="H58" s="659" t="s">
        <v>1208</v>
      </c>
      <c r="I58" s="659" t="s">
        <v>2478</v>
      </c>
      <c r="J58" s="659" t="s">
        <v>1395</v>
      </c>
      <c r="K58" s="659" t="s">
        <v>2293</v>
      </c>
      <c r="L58" s="662">
        <v>312.54000000000002</v>
      </c>
      <c r="M58" s="662">
        <v>312.54000000000002</v>
      </c>
      <c r="N58" s="659">
        <v>1</v>
      </c>
      <c r="O58" s="663">
        <v>0.5</v>
      </c>
      <c r="P58" s="662"/>
      <c r="Q58" s="664">
        <v>0</v>
      </c>
      <c r="R58" s="659"/>
      <c r="S58" s="664">
        <v>0</v>
      </c>
      <c r="T58" s="663"/>
      <c r="U58" s="665">
        <v>0</v>
      </c>
    </row>
    <row r="59" spans="1:21" ht="14.4" customHeight="1" x14ac:dyDescent="0.3">
      <c r="A59" s="658">
        <v>50</v>
      </c>
      <c r="B59" s="659" t="s">
        <v>517</v>
      </c>
      <c r="C59" s="659">
        <v>89301501</v>
      </c>
      <c r="D59" s="660" t="s">
        <v>3255</v>
      </c>
      <c r="E59" s="661" t="s">
        <v>2377</v>
      </c>
      <c r="F59" s="659" t="s">
        <v>2370</v>
      </c>
      <c r="G59" s="659" t="s">
        <v>2437</v>
      </c>
      <c r="H59" s="659" t="s">
        <v>518</v>
      </c>
      <c r="I59" s="659" t="s">
        <v>2479</v>
      </c>
      <c r="J59" s="659" t="s">
        <v>946</v>
      </c>
      <c r="K59" s="659" t="s">
        <v>2480</v>
      </c>
      <c r="L59" s="662">
        <v>0</v>
      </c>
      <c r="M59" s="662">
        <v>0</v>
      </c>
      <c r="N59" s="659">
        <v>1</v>
      </c>
      <c r="O59" s="663">
        <v>0.5</v>
      </c>
      <c r="P59" s="662"/>
      <c r="Q59" s="664"/>
      <c r="R59" s="659"/>
      <c r="S59" s="664">
        <v>0</v>
      </c>
      <c r="T59" s="663"/>
      <c r="U59" s="665">
        <v>0</v>
      </c>
    </row>
    <row r="60" spans="1:21" ht="14.4" customHeight="1" x14ac:dyDescent="0.3">
      <c r="A60" s="658">
        <v>50</v>
      </c>
      <c r="B60" s="659" t="s">
        <v>517</v>
      </c>
      <c r="C60" s="659">
        <v>89301501</v>
      </c>
      <c r="D60" s="660" t="s">
        <v>3255</v>
      </c>
      <c r="E60" s="661" t="s">
        <v>2377</v>
      </c>
      <c r="F60" s="659" t="s">
        <v>2370</v>
      </c>
      <c r="G60" s="659" t="s">
        <v>2481</v>
      </c>
      <c r="H60" s="659" t="s">
        <v>518</v>
      </c>
      <c r="I60" s="659" t="s">
        <v>700</v>
      </c>
      <c r="J60" s="659" t="s">
        <v>701</v>
      </c>
      <c r="K60" s="659" t="s">
        <v>2482</v>
      </c>
      <c r="L60" s="662">
        <v>219.94</v>
      </c>
      <c r="M60" s="662">
        <v>219.94</v>
      </c>
      <c r="N60" s="659">
        <v>1</v>
      </c>
      <c r="O60" s="663">
        <v>0.5</v>
      </c>
      <c r="P60" s="662">
        <v>219.94</v>
      </c>
      <c r="Q60" s="664">
        <v>1</v>
      </c>
      <c r="R60" s="659">
        <v>1</v>
      </c>
      <c r="S60" s="664">
        <v>1</v>
      </c>
      <c r="T60" s="663">
        <v>0.5</v>
      </c>
      <c r="U60" s="665">
        <v>1</v>
      </c>
    </row>
    <row r="61" spans="1:21" ht="14.4" customHeight="1" x14ac:dyDescent="0.3">
      <c r="A61" s="658">
        <v>50</v>
      </c>
      <c r="B61" s="659" t="s">
        <v>517</v>
      </c>
      <c r="C61" s="659">
        <v>89301501</v>
      </c>
      <c r="D61" s="660" t="s">
        <v>3255</v>
      </c>
      <c r="E61" s="661" t="s">
        <v>2377</v>
      </c>
      <c r="F61" s="659" t="s">
        <v>2370</v>
      </c>
      <c r="G61" s="659" t="s">
        <v>2481</v>
      </c>
      <c r="H61" s="659" t="s">
        <v>518</v>
      </c>
      <c r="I61" s="659" t="s">
        <v>2483</v>
      </c>
      <c r="J61" s="659" t="s">
        <v>701</v>
      </c>
      <c r="K61" s="659" t="s">
        <v>2484</v>
      </c>
      <c r="L61" s="662">
        <v>43.99</v>
      </c>
      <c r="M61" s="662">
        <v>175.96</v>
      </c>
      <c r="N61" s="659">
        <v>4</v>
      </c>
      <c r="O61" s="663">
        <v>2.5</v>
      </c>
      <c r="P61" s="662"/>
      <c r="Q61" s="664">
        <v>0</v>
      </c>
      <c r="R61" s="659"/>
      <c r="S61" s="664">
        <v>0</v>
      </c>
      <c r="T61" s="663"/>
      <c r="U61" s="665">
        <v>0</v>
      </c>
    </row>
    <row r="62" spans="1:21" ht="14.4" customHeight="1" x14ac:dyDescent="0.3">
      <c r="A62" s="658">
        <v>50</v>
      </c>
      <c r="B62" s="659" t="s">
        <v>517</v>
      </c>
      <c r="C62" s="659">
        <v>89301501</v>
      </c>
      <c r="D62" s="660" t="s">
        <v>3255</v>
      </c>
      <c r="E62" s="661" t="s">
        <v>2377</v>
      </c>
      <c r="F62" s="659" t="s">
        <v>2370</v>
      </c>
      <c r="G62" s="659" t="s">
        <v>2485</v>
      </c>
      <c r="H62" s="659" t="s">
        <v>518</v>
      </c>
      <c r="I62" s="659" t="s">
        <v>2486</v>
      </c>
      <c r="J62" s="659" t="s">
        <v>2042</v>
      </c>
      <c r="K62" s="659" t="s">
        <v>2487</v>
      </c>
      <c r="L62" s="662">
        <v>23.46</v>
      </c>
      <c r="M62" s="662">
        <v>23.46</v>
      </c>
      <c r="N62" s="659">
        <v>1</v>
      </c>
      <c r="O62" s="663">
        <v>0.5</v>
      </c>
      <c r="P62" s="662"/>
      <c r="Q62" s="664">
        <v>0</v>
      </c>
      <c r="R62" s="659"/>
      <c r="S62" s="664">
        <v>0</v>
      </c>
      <c r="T62" s="663"/>
      <c r="U62" s="665">
        <v>0</v>
      </c>
    </row>
    <row r="63" spans="1:21" ht="14.4" customHeight="1" x14ac:dyDescent="0.3">
      <c r="A63" s="658">
        <v>50</v>
      </c>
      <c r="B63" s="659" t="s">
        <v>517</v>
      </c>
      <c r="C63" s="659">
        <v>89301501</v>
      </c>
      <c r="D63" s="660" t="s">
        <v>3255</v>
      </c>
      <c r="E63" s="661" t="s">
        <v>2377</v>
      </c>
      <c r="F63" s="659" t="s">
        <v>2370</v>
      </c>
      <c r="G63" s="659" t="s">
        <v>2488</v>
      </c>
      <c r="H63" s="659" t="s">
        <v>518</v>
      </c>
      <c r="I63" s="659" t="s">
        <v>1494</v>
      </c>
      <c r="J63" s="659" t="s">
        <v>1495</v>
      </c>
      <c r="K63" s="659" t="s">
        <v>2489</v>
      </c>
      <c r="L63" s="662">
        <v>194.73</v>
      </c>
      <c r="M63" s="662">
        <v>194.73</v>
      </c>
      <c r="N63" s="659">
        <v>1</v>
      </c>
      <c r="O63" s="663">
        <v>1</v>
      </c>
      <c r="P63" s="662"/>
      <c r="Q63" s="664">
        <v>0</v>
      </c>
      <c r="R63" s="659"/>
      <c r="S63" s="664">
        <v>0</v>
      </c>
      <c r="T63" s="663"/>
      <c r="U63" s="665">
        <v>0</v>
      </c>
    </row>
    <row r="64" spans="1:21" ht="14.4" customHeight="1" x14ac:dyDescent="0.3">
      <c r="A64" s="658">
        <v>50</v>
      </c>
      <c r="B64" s="659" t="s">
        <v>517</v>
      </c>
      <c r="C64" s="659">
        <v>89301501</v>
      </c>
      <c r="D64" s="660" t="s">
        <v>3255</v>
      </c>
      <c r="E64" s="661" t="s">
        <v>2377</v>
      </c>
      <c r="F64" s="659" t="s">
        <v>2370</v>
      </c>
      <c r="G64" s="659" t="s">
        <v>2490</v>
      </c>
      <c r="H64" s="659" t="s">
        <v>518</v>
      </c>
      <c r="I64" s="659" t="s">
        <v>2491</v>
      </c>
      <c r="J64" s="659" t="s">
        <v>778</v>
      </c>
      <c r="K64" s="659" t="s">
        <v>779</v>
      </c>
      <c r="L64" s="662">
        <v>91.88</v>
      </c>
      <c r="M64" s="662">
        <v>91.88</v>
      </c>
      <c r="N64" s="659">
        <v>1</v>
      </c>
      <c r="O64" s="663">
        <v>0.5</v>
      </c>
      <c r="P64" s="662"/>
      <c r="Q64" s="664">
        <v>0</v>
      </c>
      <c r="R64" s="659"/>
      <c r="S64" s="664">
        <v>0</v>
      </c>
      <c r="T64" s="663"/>
      <c r="U64" s="665">
        <v>0</v>
      </c>
    </row>
    <row r="65" spans="1:21" ht="14.4" customHeight="1" x14ac:dyDescent="0.3">
      <c r="A65" s="658">
        <v>50</v>
      </c>
      <c r="B65" s="659" t="s">
        <v>517</v>
      </c>
      <c r="C65" s="659">
        <v>89301501</v>
      </c>
      <c r="D65" s="660" t="s">
        <v>3255</v>
      </c>
      <c r="E65" s="661" t="s">
        <v>2377</v>
      </c>
      <c r="F65" s="659" t="s">
        <v>2370</v>
      </c>
      <c r="G65" s="659" t="s">
        <v>2490</v>
      </c>
      <c r="H65" s="659" t="s">
        <v>518</v>
      </c>
      <c r="I65" s="659" t="s">
        <v>773</v>
      </c>
      <c r="J65" s="659" t="s">
        <v>774</v>
      </c>
      <c r="K65" s="659" t="s">
        <v>775</v>
      </c>
      <c r="L65" s="662">
        <v>45.94</v>
      </c>
      <c r="M65" s="662">
        <v>45.94</v>
      </c>
      <c r="N65" s="659">
        <v>1</v>
      </c>
      <c r="O65" s="663">
        <v>1</v>
      </c>
      <c r="P65" s="662"/>
      <c r="Q65" s="664">
        <v>0</v>
      </c>
      <c r="R65" s="659"/>
      <c r="S65" s="664">
        <v>0</v>
      </c>
      <c r="T65" s="663"/>
      <c r="U65" s="665">
        <v>0</v>
      </c>
    </row>
    <row r="66" spans="1:21" ht="14.4" customHeight="1" x14ac:dyDescent="0.3">
      <c r="A66" s="658">
        <v>50</v>
      </c>
      <c r="B66" s="659" t="s">
        <v>517</v>
      </c>
      <c r="C66" s="659">
        <v>89301501</v>
      </c>
      <c r="D66" s="660" t="s">
        <v>3255</v>
      </c>
      <c r="E66" s="661" t="s">
        <v>2377</v>
      </c>
      <c r="F66" s="659" t="s">
        <v>2370</v>
      </c>
      <c r="G66" s="659" t="s">
        <v>2440</v>
      </c>
      <c r="H66" s="659" t="s">
        <v>1208</v>
      </c>
      <c r="I66" s="659" t="s">
        <v>2492</v>
      </c>
      <c r="J66" s="659" t="s">
        <v>1325</v>
      </c>
      <c r="K66" s="659" t="s">
        <v>2493</v>
      </c>
      <c r="L66" s="662">
        <v>66.02</v>
      </c>
      <c r="M66" s="662">
        <v>66.02</v>
      </c>
      <c r="N66" s="659">
        <v>1</v>
      </c>
      <c r="O66" s="663">
        <v>0.5</v>
      </c>
      <c r="P66" s="662"/>
      <c r="Q66" s="664">
        <v>0</v>
      </c>
      <c r="R66" s="659"/>
      <c r="S66" s="664">
        <v>0</v>
      </c>
      <c r="T66" s="663"/>
      <c r="U66" s="665">
        <v>0</v>
      </c>
    </row>
    <row r="67" spans="1:21" ht="14.4" customHeight="1" x14ac:dyDescent="0.3">
      <c r="A67" s="658">
        <v>50</v>
      </c>
      <c r="B67" s="659" t="s">
        <v>517</v>
      </c>
      <c r="C67" s="659">
        <v>89301501</v>
      </c>
      <c r="D67" s="660" t="s">
        <v>3255</v>
      </c>
      <c r="E67" s="661" t="s">
        <v>2377</v>
      </c>
      <c r="F67" s="659" t="s">
        <v>2370</v>
      </c>
      <c r="G67" s="659" t="s">
        <v>2440</v>
      </c>
      <c r="H67" s="659" t="s">
        <v>1208</v>
      </c>
      <c r="I67" s="659" t="s">
        <v>2494</v>
      </c>
      <c r="J67" s="659" t="s">
        <v>2495</v>
      </c>
      <c r="K67" s="659" t="s">
        <v>2496</v>
      </c>
      <c r="L67" s="662">
        <v>126.09</v>
      </c>
      <c r="M67" s="662">
        <v>126.09</v>
      </c>
      <c r="N67" s="659">
        <v>1</v>
      </c>
      <c r="O67" s="663">
        <v>0.5</v>
      </c>
      <c r="P67" s="662"/>
      <c r="Q67" s="664">
        <v>0</v>
      </c>
      <c r="R67" s="659"/>
      <c r="S67" s="664">
        <v>0</v>
      </c>
      <c r="T67" s="663"/>
      <c r="U67" s="665">
        <v>0</v>
      </c>
    </row>
    <row r="68" spans="1:21" ht="14.4" customHeight="1" x14ac:dyDescent="0.3">
      <c r="A68" s="658">
        <v>50</v>
      </c>
      <c r="B68" s="659" t="s">
        <v>517</v>
      </c>
      <c r="C68" s="659">
        <v>89301501</v>
      </c>
      <c r="D68" s="660" t="s">
        <v>3255</v>
      </c>
      <c r="E68" s="661" t="s">
        <v>2377</v>
      </c>
      <c r="F68" s="659" t="s">
        <v>2370</v>
      </c>
      <c r="G68" s="659" t="s">
        <v>2440</v>
      </c>
      <c r="H68" s="659" t="s">
        <v>1208</v>
      </c>
      <c r="I68" s="659" t="s">
        <v>1336</v>
      </c>
      <c r="J68" s="659" t="s">
        <v>2266</v>
      </c>
      <c r="K68" s="659" t="s">
        <v>1665</v>
      </c>
      <c r="L68" s="662">
        <v>193.14</v>
      </c>
      <c r="M68" s="662">
        <v>386.28</v>
      </c>
      <c r="N68" s="659">
        <v>2</v>
      </c>
      <c r="O68" s="663">
        <v>1</v>
      </c>
      <c r="P68" s="662"/>
      <c r="Q68" s="664">
        <v>0</v>
      </c>
      <c r="R68" s="659"/>
      <c r="S68" s="664">
        <v>0</v>
      </c>
      <c r="T68" s="663"/>
      <c r="U68" s="665">
        <v>0</v>
      </c>
    </row>
    <row r="69" spans="1:21" ht="14.4" customHeight="1" x14ac:dyDescent="0.3">
      <c r="A69" s="658">
        <v>50</v>
      </c>
      <c r="B69" s="659" t="s">
        <v>517</v>
      </c>
      <c r="C69" s="659">
        <v>89301501</v>
      </c>
      <c r="D69" s="660" t="s">
        <v>3255</v>
      </c>
      <c r="E69" s="661" t="s">
        <v>2378</v>
      </c>
      <c r="F69" s="659" t="s">
        <v>2370</v>
      </c>
      <c r="G69" s="659" t="s">
        <v>2388</v>
      </c>
      <c r="H69" s="659" t="s">
        <v>1208</v>
      </c>
      <c r="I69" s="659" t="s">
        <v>1227</v>
      </c>
      <c r="J69" s="659" t="s">
        <v>1228</v>
      </c>
      <c r="K69" s="659" t="s">
        <v>2272</v>
      </c>
      <c r="L69" s="662">
        <v>75.28</v>
      </c>
      <c r="M69" s="662">
        <v>451.67999999999995</v>
      </c>
      <c r="N69" s="659">
        <v>6</v>
      </c>
      <c r="O69" s="663">
        <v>3</v>
      </c>
      <c r="P69" s="662">
        <v>75.28</v>
      </c>
      <c r="Q69" s="664">
        <v>0.16666666666666669</v>
      </c>
      <c r="R69" s="659">
        <v>1</v>
      </c>
      <c r="S69" s="664">
        <v>0.16666666666666666</v>
      </c>
      <c r="T69" s="663">
        <v>0.5</v>
      </c>
      <c r="U69" s="665">
        <v>0.16666666666666666</v>
      </c>
    </row>
    <row r="70" spans="1:21" ht="14.4" customHeight="1" x14ac:dyDescent="0.3">
      <c r="A70" s="658">
        <v>50</v>
      </c>
      <c r="B70" s="659" t="s">
        <v>517</v>
      </c>
      <c r="C70" s="659">
        <v>89301501</v>
      </c>
      <c r="D70" s="660" t="s">
        <v>3255</v>
      </c>
      <c r="E70" s="661" t="s">
        <v>2378</v>
      </c>
      <c r="F70" s="659" t="s">
        <v>2370</v>
      </c>
      <c r="G70" s="659" t="s">
        <v>2389</v>
      </c>
      <c r="H70" s="659" t="s">
        <v>518</v>
      </c>
      <c r="I70" s="659" t="s">
        <v>2497</v>
      </c>
      <c r="J70" s="659" t="s">
        <v>956</v>
      </c>
      <c r="K70" s="659" t="s">
        <v>957</v>
      </c>
      <c r="L70" s="662">
        <v>81.209999999999994</v>
      </c>
      <c r="M70" s="662">
        <v>81.209999999999994</v>
      </c>
      <c r="N70" s="659">
        <v>1</v>
      </c>
      <c r="O70" s="663">
        <v>0.5</v>
      </c>
      <c r="P70" s="662"/>
      <c r="Q70" s="664">
        <v>0</v>
      </c>
      <c r="R70" s="659"/>
      <c r="S70" s="664">
        <v>0</v>
      </c>
      <c r="T70" s="663"/>
      <c r="U70" s="665">
        <v>0</v>
      </c>
    </row>
    <row r="71" spans="1:21" ht="14.4" customHeight="1" x14ac:dyDescent="0.3">
      <c r="A71" s="658">
        <v>50</v>
      </c>
      <c r="B71" s="659" t="s">
        <v>517</v>
      </c>
      <c r="C71" s="659">
        <v>89301501</v>
      </c>
      <c r="D71" s="660" t="s">
        <v>3255</v>
      </c>
      <c r="E71" s="661" t="s">
        <v>2378</v>
      </c>
      <c r="F71" s="659" t="s">
        <v>2370</v>
      </c>
      <c r="G71" s="659" t="s">
        <v>2389</v>
      </c>
      <c r="H71" s="659" t="s">
        <v>518</v>
      </c>
      <c r="I71" s="659" t="s">
        <v>2498</v>
      </c>
      <c r="J71" s="659" t="s">
        <v>953</v>
      </c>
      <c r="K71" s="659" t="s">
        <v>890</v>
      </c>
      <c r="L71" s="662">
        <v>0</v>
      </c>
      <c r="M71" s="662">
        <v>0</v>
      </c>
      <c r="N71" s="659">
        <v>1</v>
      </c>
      <c r="O71" s="663">
        <v>1</v>
      </c>
      <c r="P71" s="662"/>
      <c r="Q71" s="664"/>
      <c r="R71" s="659"/>
      <c r="S71" s="664">
        <v>0</v>
      </c>
      <c r="T71" s="663"/>
      <c r="U71" s="665">
        <v>0</v>
      </c>
    </row>
    <row r="72" spans="1:21" ht="14.4" customHeight="1" x14ac:dyDescent="0.3">
      <c r="A72" s="658">
        <v>50</v>
      </c>
      <c r="B72" s="659" t="s">
        <v>517</v>
      </c>
      <c r="C72" s="659">
        <v>89301501</v>
      </c>
      <c r="D72" s="660" t="s">
        <v>3255</v>
      </c>
      <c r="E72" s="661" t="s">
        <v>2378</v>
      </c>
      <c r="F72" s="659" t="s">
        <v>2370</v>
      </c>
      <c r="G72" s="659" t="s">
        <v>2499</v>
      </c>
      <c r="H72" s="659" t="s">
        <v>1208</v>
      </c>
      <c r="I72" s="659" t="s">
        <v>1529</v>
      </c>
      <c r="J72" s="659" t="s">
        <v>2305</v>
      </c>
      <c r="K72" s="659" t="s">
        <v>2306</v>
      </c>
      <c r="L72" s="662">
        <v>333.31</v>
      </c>
      <c r="M72" s="662">
        <v>333.31</v>
      </c>
      <c r="N72" s="659">
        <v>1</v>
      </c>
      <c r="O72" s="663">
        <v>1</v>
      </c>
      <c r="P72" s="662"/>
      <c r="Q72" s="664">
        <v>0</v>
      </c>
      <c r="R72" s="659"/>
      <c r="S72" s="664">
        <v>0</v>
      </c>
      <c r="T72" s="663"/>
      <c r="U72" s="665">
        <v>0</v>
      </c>
    </row>
    <row r="73" spans="1:21" ht="14.4" customHeight="1" x14ac:dyDescent="0.3">
      <c r="A73" s="658">
        <v>50</v>
      </c>
      <c r="B73" s="659" t="s">
        <v>517</v>
      </c>
      <c r="C73" s="659">
        <v>89301501</v>
      </c>
      <c r="D73" s="660" t="s">
        <v>3255</v>
      </c>
      <c r="E73" s="661" t="s">
        <v>2378</v>
      </c>
      <c r="F73" s="659" t="s">
        <v>2370</v>
      </c>
      <c r="G73" s="659" t="s">
        <v>2391</v>
      </c>
      <c r="H73" s="659" t="s">
        <v>1208</v>
      </c>
      <c r="I73" s="659" t="s">
        <v>2441</v>
      </c>
      <c r="J73" s="659" t="s">
        <v>2442</v>
      </c>
      <c r="K73" s="659" t="s">
        <v>2443</v>
      </c>
      <c r="L73" s="662">
        <v>312.54000000000002</v>
      </c>
      <c r="M73" s="662">
        <v>312.54000000000002</v>
      </c>
      <c r="N73" s="659">
        <v>1</v>
      </c>
      <c r="O73" s="663">
        <v>0.5</v>
      </c>
      <c r="P73" s="662"/>
      <c r="Q73" s="664">
        <v>0</v>
      </c>
      <c r="R73" s="659"/>
      <c r="S73" s="664">
        <v>0</v>
      </c>
      <c r="T73" s="663"/>
      <c r="U73" s="665">
        <v>0</v>
      </c>
    </row>
    <row r="74" spans="1:21" ht="14.4" customHeight="1" x14ac:dyDescent="0.3">
      <c r="A74" s="658">
        <v>50</v>
      </c>
      <c r="B74" s="659" t="s">
        <v>517</v>
      </c>
      <c r="C74" s="659">
        <v>89301501</v>
      </c>
      <c r="D74" s="660" t="s">
        <v>3255</v>
      </c>
      <c r="E74" s="661" t="s">
        <v>2378</v>
      </c>
      <c r="F74" s="659" t="s">
        <v>2370</v>
      </c>
      <c r="G74" s="659" t="s">
        <v>2391</v>
      </c>
      <c r="H74" s="659" t="s">
        <v>1208</v>
      </c>
      <c r="I74" s="659" t="s">
        <v>1328</v>
      </c>
      <c r="J74" s="659" t="s">
        <v>1333</v>
      </c>
      <c r="K74" s="659" t="s">
        <v>1357</v>
      </c>
      <c r="L74" s="662">
        <v>130.59</v>
      </c>
      <c r="M74" s="662">
        <v>261.18</v>
      </c>
      <c r="N74" s="659">
        <v>2</v>
      </c>
      <c r="O74" s="663">
        <v>1</v>
      </c>
      <c r="P74" s="662"/>
      <c r="Q74" s="664">
        <v>0</v>
      </c>
      <c r="R74" s="659"/>
      <c r="S74" s="664">
        <v>0</v>
      </c>
      <c r="T74" s="663"/>
      <c r="U74" s="665">
        <v>0</v>
      </c>
    </row>
    <row r="75" spans="1:21" ht="14.4" customHeight="1" x14ac:dyDescent="0.3">
      <c r="A75" s="658">
        <v>50</v>
      </c>
      <c r="B75" s="659" t="s">
        <v>517</v>
      </c>
      <c r="C75" s="659">
        <v>89301501</v>
      </c>
      <c r="D75" s="660" t="s">
        <v>3255</v>
      </c>
      <c r="E75" s="661" t="s">
        <v>2378</v>
      </c>
      <c r="F75" s="659" t="s">
        <v>2370</v>
      </c>
      <c r="G75" s="659" t="s">
        <v>2391</v>
      </c>
      <c r="H75" s="659" t="s">
        <v>1208</v>
      </c>
      <c r="I75" s="659" t="s">
        <v>1332</v>
      </c>
      <c r="J75" s="659" t="s">
        <v>1333</v>
      </c>
      <c r="K75" s="659" t="s">
        <v>2292</v>
      </c>
      <c r="L75" s="662">
        <v>435.3</v>
      </c>
      <c r="M75" s="662">
        <v>435.3</v>
      </c>
      <c r="N75" s="659">
        <v>1</v>
      </c>
      <c r="O75" s="663">
        <v>1</v>
      </c>
      <c r="P75" s="662"/>
      <c r="Q75" s="664">
        <v>0</v>
      </c>
      <c r="R75" s="659"/>
      <c r="S75" s="664">
        <v>0</v>
      </c>
      <c r="T75" s="663"/>
      <c r="U75" s="665">
        <v>0</v>
      </c>
    </row>
    <row r="76" spans="1:21" ht="14.4" customHeight="1" x14ac:dyDescent="0.3">
      <c r="A76" s="658">
        <v>50</v>
      </c>
      <c r="B76" s="659" t="s">
        <v>517</v>
      </c>
      <c r="C76" s="659">
        <v>89301501</v>
      </c>
      <c r="D76" s="660" t="s">
        <v>3255</v>
      </c>
      <c r="E76" s="661" t="s">
        <v>2378</v>
      </c>
      <c r="F76" s="659" t="s">
        <v>2370</v>
      </c>
      <c r="G76" s="659" t="s">
        <v>2391</v>
      </c>
      <c r="H76" s="659" t="s">
        <v>1208</v>
      </c>
      <c r="I76" s="659" t="s">
        <v>1390</v>
      </c>
      <c r="J76" s="659" t="s">
        <v>1391</v>
      </c>
      <c r="K76" s="659" t="s">
        <v>2294</v>
      </c>
      <c r="L76" s="662">
        <v>672.94</v>
      </c>
      <c r="M76" s="662">
        <v>1345.88</v>
      </c>
      <c r="N76" s="659">
        <v>2</v>
      </c>
      <c r="O76" s="663">
        <v>1</v>
      </c>
      <c r="P76" s="662"/>
      <c r="Q76" s="664">
        <v>0</v>
      </c>
      <c r="R76" s="659"/>
      <c r="S76" s="664">
        <v>0</v>
      </c>
      <c r="T76" s="663"/>
      <c r="U76" s="665">
        <v>0</v>
      </c>
    </row>
    <row r="77" spans="1:21" ht="14.4" customHeight="1" x14ac:dyDescent="0.3">
      <c r="A77" s="658">
        <v>50</v>
      </c>
      <c r="B77" s="659" t="s">
        <v>517</v>
      </c>
      <c r="C77" s="659">
        <v>89301501</v>
      </c>
      <c r="D77" s="660" t="s">
        <v>3255</v>
      </c>
      <c r="E77" s="661" t="s">
        <v>2378</v>
      </c>
      <c r="F77" s="659" t="s">
        <v>2370</v>
      </c>
      <c r="G77" s="659" t="s">
        <v>2391</v>
      </c>
      <c r="H77" s="659" t="s">
        <v>1208</v>
      </c>
      <c r="I77" s="659" t="s">
        <v>2500</v>
      </c>
      <c r="J77" s="659" t="s">
        <v>2442</v>
      </c>
      <c r="K77" s="659" t="s">
        <v>2443</v>
      </c>
      <c r="L77" s="662">
        <v>312.54000000000002</v>
      </c>
      <c r="M77" s="662">
        <v>625.08000000000004</v>
      </c>
      <c r="N77" s="659">
        <v>2</v>
      </c>
      <c r="O77" s="663">
        <v>1.5</v>
      </c>
      <c r="P77" s="662"/>
      <c r="Q77" s="664">
        <v>0</v>
      </c>
      <c r="R77" s="659"/>
      <c r="S77" s="664">
        <v>0</v>
      </c>
      <c r="T77" s="663"/>
      <c r="U77" s="665">
        <v>0</v>
      </c>
    </row>
    <row r="78" spans="1:21" ht="14.4" customHeight="1" x14ac:dyDescent="0.3">
      <c r="A78" s="658">
        <v>50</v>
      </c>
      <c r="B78" s="659" t="s">
        <v>517</v>
      </c>
      <c r="C78" s="659">
        <v>89301501</v>
      </c>
      <c r="D78" s="660" t="s">
        <v>3255</v>
      </c>
      <c r="E78" s="661" t="s">
        <v>2378</v>
      </c>
      <c r="F78" s="659" t="s">
        <v>2370</v>
      </c>
      <c r="G78" s="659" t="s">
        <v>2501</v>
      </c>
      <c r="H78" s="659" t="s">
        <v>1208</v>
      </c>
      <c r="I78" s="659" t="s">
        <v>1280</v>
      </c>
      <c r="J78" s="659" t="s">
        <v>1281</v>
      </c>
      <c r="K78" s="659" t="s">
        <v>1282</v>
      </c>
      <c r="L78" s="662">
        <v>41.89</v>
      </c>
      <c r="M78" s="662">
        <v>41.89</v>
      </c>
      <c r="N78" s="659">
        <v>1</v>
      </c>
      <c r="O78" s="663">
        <v>0.5</v>
      </c>
      <c r="P78" s="662"/>
      <c r="Q78" s="664">
        <v>0</v>
      </c>
      <c r="R78" s="659"/>
      <c r="S78" s="664">
        <v>0</v>
      </c>
      <c r="T78" s="663"/>
      <c r="U78" s="665">
        <v>0</v>
      </c>
    </row>
    <row r="79" spans="1:21" ht="14.4" customHeight="1" x14ac:dyDescent="0.3">
      <c r="A79" s="658">
        <v>50</v>
      </c>
      <c r="B79" s="659" t="s">
        <v>517</v>
      </c>
      <c r="C79" s="659">
        <v>89301501</v>
      </c>
      <c r="D79" s="660" t="s">
        <v>3255</v>
      </c>
      <c r="E79" s="661" t="s">
        <v>2378</v>
      </c>
      <c r="F79" s="659" t="s">
        <v>2370</v>
      </c>
      <c r="G79" s="659" t="s">
        <v>2392</v>
      </c>
      <c r="H79" s="659" t="s">
        <v>1208</v>
      </c>
      <c r="I79" s="659" t="s">
        <v>1269</v>
      </c>
      <c r="J79" s="659" t="s">
        <v>1270</v>
      </c>
      <c r="K79" s="659" t="s">
        <v>1271</v>
      </c>
      <c r="L79" s="662">
        <v>44.89</v>
      </c>
      <c r="M79" s="662">
        <v>583.56999999999994</v>
      </c>
      <c r="N79" s="659">
        <v>13</v>
      </c>
      <c r="O79" s="663">
        <v>7</v>
      </c>
      <c r="P79" s="662">
        <v>44.89</v>
      </c>
      <c r="Q79" s="664">
        <v>7.6923076923076927E-2</v>
      </c>
      <c r="R79" s="659">
        <v>1</v>
      </c>
      <c r="S79" s="664">
        <v>7.6923076923076927E-2</v>
      </c>
      <c r="T79" s="663">
        <v>1</v>
      </c>
      <c r="U79" s="665">
        <v>0.14285714285714285</v>
      </c>
    </row>
    <row r="80" spans="1:21" ht="14.4" customHeight="1" x14ac:dyDescent="0.3">
      <c r="A80" s="658">
        <v>50</v>
      </c>
      <c r="B80" s="659" t="s">
        <v>517</v>
      </c>
      <c r="C80" s="659">
        <v>89301501</v>
      </c>
      <c r="D80" s="660" t="s">
        <v>3255</v>
      </c>
      <c r="E80" s="661" t="s">
        <v>2378</v>
      </c>
      <c r="F80" s="659" t="s">
        <v>2370</v>
      </c>
      <c r="G80" s="659" t="s">
        <v>2392</v>
      </c>
      <c r="H80" s="659" t="s">
        <v>1208</v>
      </c>
      <c r="I80" s="659" t="s">
        <v>1924</v>
      </c>
      <c r="J80" s="659" t="s">
        <v>1925</v>
      </c>
      <c r="K80" s="659" t="s">
        <v>1926</v>
      </c>
      <c r="L80" s="662">
        <v>60.02</v>
      </c>
      <c r="M80" s="662">
        <v>60.02</v>
      </c>
      <c r="N80" s="659">
        <v>1</v>
      </c>
      <c r="O80" s="663">
        <v>0.5</v>
      </c>
      <c r="P80" s="662">
        <v>60.02</v>
      </c>
      <c r="Q80" s="664">
        <v>1</v>
      </c>
      <c r="R80" s="659">
        <v>1</v>
      </c>
      <c r="S80" s="664">
        <v>1</v>
      </c>
      <c r="T80" s="663">
        <v>0.5</v>
      </c>
      <c r="U80" s="665">
        <v>1</v>
      </c>
    </row>
    <row r="81" spans="1:21" ht="14.4" customHeight="1" x14ac:dyDescent="0.3">
      <c r="A81" s="658">
        <v>50</v>
      </c>
      <c r="B81" s="659" t="s">
        <v>517</v>
      </c>
      <c r="C81" s="659">
        <v>89301501</v>
      </c>
      <c r="D81" s="660" t="s">
        <v>3255</v>
      </c>
      <c r="E81" s="661" t="s">
        <v>2378</v>
      </c>
      <c r="F81" s="659" t="s">
        <v>2370</v>
      </c>
      <c r="G81" s="659" t="s">
        <v>2502</v>
      </c>
      <c r="H81" s="659" t="s">
        <v>518</v>
      </c>
      <c r="I81" s="659" t="s">
        <v>805</v>
      </c>
      <c r="J81" s="659" t="s">
        <v>2503</v>
      </c>
      <c r="K81" s="659" t="s">
        <v>1349</v>
      </c>
      <c r="L81" s="662">
        <v>0</v>
      </c>
      <c r="M81" s="662">
        <v>0</v>
      </c>
      <c r="N81" s="659">
        <v>1</v>
      </c>
      <c r="O81" s="663">
        <v>0.5</v>
      </c>
      <c r="P81" s="662"/>
      <c r="Q81" s="664"/>
      <c r="R81" s="659"/>
      <c r="S81" s="664">
        <v>0</v>
      </c>
      <c r="T81" s="663"/>
      <c r="U81" s="665">
        <v>0</v>
      </c>
    </row>
    <row r="82" spans="1:21" ht="14.4" customHeight="1" x14ac:dyDescent="0.3">
      <c r="A82" s="658">
        <v>50</v>
      </c>
      <c r="B82" s="659" t="s">
        <v>517</v>
      </c>
      <c r="C82" s="659">
        <v>89301501</v>
      </c>
      <c r="D82" s="660" t="s">
        <v>3255</v>
      </c>
      <c r="E82" s="661" t="s">
        <v>2378</v>
      </c>
      <c r="F82" s="659" t="s">
        <v>2370</v>
      </c>
      <c r="G82" s="659" t="s">
        <v>2393</v>
      </c>
      <c r="H82" s="659" t="s">
        <v>1208</v>
      </c>
      <c r="I82" s="659" t="s">
        <v>1544</v>
      </c>
      <c r="J82" s="659" t="s">
        <v>1545</v>
      </c>
      <c r="K82" s="659" t="s">
        <v>2312</v>
      </c>
      <c r="L82" s="662">
        <v>69.86</v>
      </c>
      <c r="M82" s="662">
        <v>69.86</v>
      </c>
      <c r="N82" s="659">
        <v>1</v>
      </c>
      <c r="O82" s="663">
        <v>0.5</v>
      </c>
      <c r="P82" s="662">
        <v>69.86</v>
      </c>
      <c r="Q82" s="664">
        <v>1</v>
      </c>
      <c r="R82" s="659">
        <v>1</v>
      </c>
      <c r="S82" s="664">
        <v>1</v>
      </c>
      <c r="T82" s="663">
        <v>0.5</v>
      </c>
      <c r="U82" s="665">
        <v>1</v>
      </c>
    </row>
    <row r="83" spans="1:21" ht="14.4" customHeight="1" x14ac:dyDescent="0.3">
      <c r="A83" s="658">
        <v>50</v>
      </c>
      <c r="B83" s="659" t="s">
        <v>517</v>
      </c>
      <c r="C83" s="659">
        <v>89301501</v>
      </c>
      <c r="D83" s="660" t="s">
        <v>3255</v>
      </c>
      <c r="E83" s="661" t="s">
        <v>2378</v>
      </c>
      <c r="F83" s="659" t="s">
        <v>2370</v>
      </c>
      <c r="G83" s="659" t="s">
        <v>2504</v>
      </c>
      <c r="H83" s="659" t="s">
        <v>518</v>
      </c>
      <c r="I83" s="659" t="s">
        <v>2505</v>
      </c>
      <c r="J83" s="659" t="s">
        <v>2506</v>
      </c>
      <c r="K83" s="659" t="s">
        <v>2507</v>
      </c>
      <c r="L83" s="662">
        <v>1242.49</v>
      </c>
      <c r="M83" s="662">
        <v>1242.49</v>
      </c>
      <c r="N83" s="659">
        <v>1</v>
      </c>
      <c r="O83" s="663">
        <v>1</v>
      </c>
      <c r="P83" s="662"/>
      <c r="Q83" s="664">
        <v>0</v>
      </c>
      <c r="R83" s="659"/>
      <c r="S83" s="664">
        <v>0</v>
      </c>
      <c r="T83" s="663"/>
      <c r="U83" s="665">
        <v>0</v>
      </c>
    </row>
    <row r="84" spans="1:21" ht="14.4" customHeight="1" x14ac:dyDescent="0.3">
      <c r="A84" s="658">
        <v>50</v>
      </c>
      <c r="B84" s="659" t="s">
        <v>517</v>
      </c>
      <c r="C84" s="659">
        <v>89301501</v>
      </c>
      <c r="D84" s="660" t="s">
        <v>3255</v>
      </c>
      <c r="E84" s="661" t="s">
        <v>2378</v>
      </c>
      <c r="F84" s="659" t="s">
        <v>2370</v>
      </c>
      <c r="G84" s="659" t="s">
        <v>2444</v>
      </c>
      <c r="H84" s="659" t="s">
        <v>518</v>
      </c>
      <c r="I84" s="659" t="s">
        <v>2448</v>
      </c>
      <c r="J84" s="659" t="s">
        <v>2449</v>
      </c>
      <c r="K84" s="659" t="s">
        <v>2450</v>
      </c>
      <c r="L84" s="662">
        <v>0</v>
      </c>
      <c r="M84" s="662">
        <v>0</v>
      </c>
      <c r="N84" s="659">
        <v>3</v>
      </c>
      <c r="O84" s="663">
        <v>1.5</v>
      </c>
      <c r="P84" s="662"/>
      <c r="Q84" s="664"/>
      <c r="R84" s="659"/>
      <c r="S84" s="664">
        <v>0</v>
      </c>
      <c r="T84" s="663"/>
      <c r="U84" s="665">
        <v>0</v>
      </c>
    </row>
    <row r="85" spans="1:21" ht="14.4" customHeight="1" x14ac:dyDescent="0.3">
      <c r="A85" s="658">
        <v>50</v>
      </c>
      <c r="B85" s="659" t="s">
        <v>517</v>
      </c>
      <c r="C85" s="659">
        <v>89301501</v>
      </c>
      <c r="D85" s="660" t="s">
        <v>3255</v>
      </c>
      <c r="E85" s="661" t="s">
        <v>2378</v>
      </c>
      <c r="F85" s="659" t="s">
        <v>2370</v>
      </c>
      <c r="G85" s="659" t="s">
        <v>2444</v>
      </c>
      <c r="H85" s="659" t="s">
        <v>518</v>
      </c>
      <c r="I85" s="659" t="s">
        <v>857</v>
      </c>
      <c r="J85" s="659" t="s">
        <v>2449</v>
      </c>
      <c r="K85" s="659" t="s">
        <v>2451</v>
      </c>
      <c r="L85" s="662">
        <v>66.599999999999994</v>
      </c>
      <c r="M85" s="662">
        <v>66.599999999999994</v>
      </c>
      <c r="N85" s="659">
        <v>1</v>
      </c>
      <c r="O85" s="663">
        <v>0.5</v>
      </c>
      <c r="P85" s="662"/>
      <c r="Q85" s="664">
        <v>0</v>
      </c>
      <c r="R85" s="659"/>
      <c r="S85" s="664">
        <v>0</v>
      </c>
      <c r="T85" s="663"/>
      <c r="U85" s="665">
        <v>0</v>
      </c>
    </row>
    <row r="86" spans="1:21" ht="14.4" customHeight="1" x14ac:dyDescent="0.3">
      <c r="A86" s="658">
        <v>50</v>
      </c>
      <c r="B86" s="659" t="s">
        <v>517</v>
      </c>
      <c r="C86" s="659">
        <v>89301501</v>
      </c>
      <c r="D86" s="660" t="s">
        <v>3255</v>
      </c>
      <c r="E86" s="661" t="s">
        <v>2378</v>
      </c>
      <c r="F86" s="659" t="s">
        <v>2370</v>
      </c>
      <c r="G86" s="659" t="s">
        <v>2452</v>
      </c>
      <c r="H86" s="659" t="s">
        <v>518</v>
      </c>
      <c r="I86" s="659" t="s">
        <v>2508</v>
      </c>
      <c r="J86" s="659" t="s">
        <v>2509</v>
      </c>
      <c r="K86" s="659" t="s">
        <v>736</v>
      </c>
      <c r="L86" s="662">
        <v>56.23</v>
      </c>
      <c r="M86" s="662">
        <v>56.23</v>
      </c>
      <c r="N86" s="659">
        <v>1</v>
      </c>
      <c r="O86" s="663">
        <v>0.5</v>
      </c>
      <c r="P86" s="662"/>
      <c r="Q86" s="664">
        <v>0</v>
      </c>
      <c r="R86" s="659"/>
      <c r="S86" s="664">
        <v>0</v>
      </c>
      <c r="T86" s="663"/>
      <c r="U86" s="665">
        <v>0</v>
      </c>
    </row>
    <row r="87" spans="1:21" ht="14.4" customHeight="1" x14ac:dyDescent="0.3">
      <c r="A87" s="658">
        <v>50</v>
      </c>
      <c r="B87" s="659" t="s">
        <v>517</v>
      </c>
      <c r="C87" s="659">
        <v>89301501</v>
      </c>
      <c r="D87" s="660" t="s">
        <v>3255</v>
      </c>
      <c r="E87" s="661" t="s">
        <v>2378</v>
      </c>
      <c r="F87" s="659" t="s">
        <v>2370</v>
      </c>
      <c r="G87" s="659" t="s">
        <v>2452</v>
      </c>
      <c r="H87" s="659" t="s">
        <v>518</v>
      </c>
      <c r="I87" s="659" t="s">
        <v>2453</v>
      </c>
      <c r="J87" s="659" t="s">
        <v>735</v>
      </c>
      <c r="K87" s="659" t="s">
        <v>950</v>
      </c>
      <c r="L87" s="662">
        <v>0</v>
      </c>
      <c r="M87" s="662">
        <v>0</v>
      </c>
      <c r="N87" s="659">
        <v>2</v>
      </c>
      <c r="O87" s="663">
        <v>1.5</v>
      </c>
      <c r="P87" s="662"/>
      <c r="Q87" s="664"/>
      <c r="R87" s="659"/>
      <c r="S87" s="664">
        <v>0</v>
      </c>
      <c r="T87" s="663"/>
      <c r="U87" s="665">
        <v>0</v>
      </c>
    </row>
    <row r="88" spans="1:21" ht="14.4" customHeight="1" x14ac:dyDescent="0.3">
      <c r="A88" s="658">
        <v>50</v>
      </c>
      <c r="B88" s="659" t="s">
        <v>517</v>
      </c>
      <c r="C88" s="659">
        <v>89301501</v>
      </c>
      <c r="D88" s="660" t="s">
        <v>3255</v>
      </c>
      <c r="E88" s="661" t="s">
        <v>2378</v>
      </c>
      <c r="F88" s="659" t="s">
        <v>2370</v>
      </c>
      <c r="G88" s="659" t="s">
        <v>2510</v>
      </c>
      <c r="H88" s="659" t="s">
        <v>518</v>
      </c>
      <c r="I88" s="659" t="s">
        <v>712</v>
      </c>
      <c r="J88" s="659" t="s">
        <v>713</v>
      </c>
      <c r="K88" s="659" t="s">
        <v>2511</v>
      </c>
      <c r="L88" s="662">
        <v>175.73</v>
      </c>
      <c r="M88" s="662">
        <v>175.73</v>
      </c>
      <c r="N88" s="659">
        <v>1</v>
      </c>
      <c r="O88" s="663">
        <v>0.5</v>
      </c>
      <c r="P88" s="662"/>
      <c r="Q88" s="664">
        <v>0</v>
      </c>
      <c r="R88" s="659"/>
      <c r="S88" s="664">
        <v>0</v>
      </c>
      <c r="T88" s="663"/>
      <c r="U88" s="665">
        <v>0</v>
      </c>
    </row>
    <row r="89" spans="1:21" ht="14.4" customHeight="1" x14ac:dyDescent="0.3">
      <c r="A89" s="658">
        <v>50</v>
      </c>
      <c r="B89" s="659" t="s">
        <v>517</v>
      </c>
      <c r="C89" s="659">
        <v>89301501</v>
      </c>
      <c r="D89" s="660" t="s">
        <v>3255</v>
      </c>
      <c r="E89" s="661" t="s">
        <v>2378</v>
      </c>
      <c r="F89" s="659" t="s">
        <v>2370</v>
      </c>
      <c r="G89" s="659" t="s">
        <v>2512</v>
      </c>
      <c r="H89" s="659" t="s">
        <v>518</v>
      </c>
      <c r="I89" s="659" t="s">
        <v>2513</v>
      </c>
      <c r="J89" s="659" t="s">
        <v>2514</v>
      </c>
      <c r="K89" s="659" t="s">
        <v>2515</v>
      </c>
      <c r="L89" s="662">
        <v>0</v>
      </c>
      <c r="M89" s="662">
        <v>0</v>
      </c>
      <c r="N89" s="659">
        <v>1</v>
      </c>
      <c r="O89" s="663">
        <v>0.5</v>
      </c>
      <c r="P89" s="662"/>
      <c r="Q89" s="664"/>
      <c r="R89" s="659"/>
      <c r="S89" s="664">
        <v>0</v>
      </c>
      <c r="T89" s="663"/>
      <c r="U89" s="665">
        <v>0</v>
      </c>
    </row>
    <row r="90" spans="1:21" ht="14.4" customHeight="1" x14ac:dyDescent="0.3">
      <c r="A90" s="658">
        <v>50</v>
      </c>
      <c r="B90" s="659" t="s">
        <v>517</v>
      </c>
      <c r="C90" s="659">
        <v>89301501</v>
      </c>
      <c r="D90" s="660" t="s">
        <v>3255</v>
      </c>
      <c r="E90" s="661" t="s">
        <v>2378</v>
      </c>
      <c r="F90" s="659" t="s">
        <v>2370</v>
      </c>
      <c r="G90" s="659" t="s">
        <v>2516</v>
      </c>
      <c r="H90" s="659" t="s">
        <v>518</v>
      </c>
      <c r="I90" s="659" t="s">
        <v>2517</v>
      </c>
      <c r="J90" s="659" t="s">
        <v>2518</v>
      </c>
      <c r="K90" s="659" t="s">
        <v>2519</v>
      </c>
      <c r="L90" s="662">
        <v>134.15</v>
      </c>
      <c r="M90" s="662">
        <v>134.15</v>
      </c>
      <c r="N90" s="659">
        <v>1</v>
      </c>
      <c r="O90" s="663">
        <v>0.5</v>
      </c>
      <c r="P90" s="662"/>
      <c r="Q90" s="664">
        <v>0</v>
      </c>
      <c r="R90" s="659"/>
      <c r="S90" s="664">
        <v>0</v>
      </c>
      <c r="T90" s="663"/>
      <c r="U90" s="665">
        <v>0</v>
      </c>
    </row>
    <row r="91" spans="1:21" ht="14.4" customHeight="1" x14ac:dyDescent="0.3">
      <c r="A91" s="658">
        <v>50</v>
      </c>
      <c r="B91" s="659" t="s">
        <v>517</v>
      </c>
      <c r="C91" s="659">
        <v>89301501</v>
      </c>
      <c r="D91" s="660" t="s">
        <v>3255</v>
      </c>
      <c r="E91" s="661" t="s">
        <v>2378</v>
      </c>
      <c r="F91" s="659" t="s">
        <v>2370</v>
      </c>
      <c r="G91" s="659" t="s">
        <v>2516</v>
      </c>
      <c r="H91" s="659" t="s">
        <v>518</v>
      </c>
      <c r="I91" s="659" t="s">
        <v>2520</v>
      </c>
      <c r="J91" s="659" t="s">
        <v>2518</v>
      </c>
      <c r="K91" s="659" t="s">
        <v>2521</v>
      </c>
      <c r="L91" s="662">
        <v>0</v>
      </c>
      <c r="M91" s="662">
        <v>0</v>
      </c>
      <c r="N91" s="659">
        <v>1</v>
      </c>
      <c r="O91" s="663">
        <v>0.5</v>
      </c>
      <c r="P91" s="662"/>
      <c r="Q91" s="664"/>
      <c r="R91" s="659"/>
      <c r="S91" s="664">
        <v>0</v>
      </c>
      <c r="T91" s="663"/>
      <c r="U91" s="665">
        <v>0</v>
      </c>
    </row>
    <row r="92" spans="1:21" ht="14.4" customHeight="1" x14ac:dyDescent="0.3">
      <c r="A92" s="658">
        <v>50</v>
      </c>
      <c r="B92" s="659" t="s">
        <v>517</v>
      </c>
      <c r="C92" s="659">
        <v>89301501</v>
      </c>
      <c r="D92" s="660" t="s">
        <v>3255</v>
      </c>
      <c r="E92" s="661" t="s">
        <v>2378</v>
      </c>
      <c r="F92" s="659" t="s">
        <v>2370</v>
      </c>
      <c r="G92" s="659" t="s">
        <v>2407</v>
      </c>
      <c r="H92" s="659" t="s">
        <v>518</v>
      </c>
      <c r="I92" s="659" t="s">
        <v>2522</v>
      </c>
      <c r="J92" s="659" t="s">
        <v>2523</v>
      </c>
      <c r="K92" s="659" t="s">
        <v>2524</v>
      </c>
      <c r="L92" s="662">
        <v>313.98</v>
      </c>
      <c r="M92" s="662">
        <v>313.98</v>
      </c>
      <c r="N92" s="659">
        <v>1</v>
      </c>
      <c r="O92" s="663">
        <v>0.5</v>
      </c>
      <c r="P92" s="662"/>
      <c r="Q92" s="664">
        <v>0</v>
      </c>
      <c r="R92" s="659"/>
      <c r="S92" s="664">
        <v>0</v>
      </c>
      <c r="T92" s="663"/>
      <c r="U92" s="665">
        <v>0</v>
      </c>
    </row>
    <row r="93" spans="1:21" ht="14.4" customHeight="1" x14ac:dyDescent="0.3">
      <c r="A93" s="658">
        <v>50</v>
      </c>
      <c r="B93" s="659" t="s">
        <v>517</v>
      </c>
      <c r="C93" s="659">
        <v>89301501</v>
      </c>
      <c r="D93" s="660" t="s">
        <v>3255</v>
      </c>
      <c r="E93" s="661" t="s">
        <v>2378</v>
      </c>
      <c r="F93" s="659" t="s">
        <v>2370</v>
      </c>
      <c r="G93" s="659" t="s">
        <v>2407</v>
      </c>
      <c r="H93" s="659" t="s">
        <v>518</v>
      </c>
      <c r="I93" s="659" t="s">
        <v>541</v>
      </c>
      <c r="J93" s="659" t="s">
        <v>542</v>
      </c>
      <c r="K93" s="659" t="s">
        <v>543</v>
      </c>
      <c r="L93" s="662">
        <v>104.66</v>
      </c>
      <c r="M93" s="662">
        <v>418.64</v>
      </c>
      <c r="N93" s="659">
        <v>4</v>
      </c>
      <c r="O93" s="663">
        <v>2.5</v>
      </c>
      <c r="P93" s="662"/>
      <c r="Q93" s="664">
        <v>0</v>
      </c>
      <c r="R93" s="659"/>
      <c r="S93" s="664">
        <v>0</v>
      </c>
      <c r="T93" s="663"/>
      <c r="U93" s="665">
        <v>0</v>
      </c>
    </row>
    <row r="94" spans="1:21" ht="14.4" customHeight="1" x14ac:dyDescent="0.3">
      <c r="A94" s="658">
        <v>50</v>
      </c>
      <c r="B94" s="659" t="s">
        <v>517</v>
      </c>
      <c r="C94" s="659">
        <v>89301501</v>
      </c>
      <c r="D94" s="660" t="s">
        <v>3255</v>
      </c>
      <c r="E94" s="661" t="s">
        <v>2378</v>
      </c>
      <c r="F94" s="659" t="s">
        <v>2370</v>
      </c>
      <c r="G94" s="659" t="s">
        <v>2407</v>
      </c>
      <c r="H94" s="659" t="s">
        <v>518</v>
      </c>
      <c r="I94" s="659" t="s">
        <v>2525</v>
      </c>
      <c r="J94" s="659" t="s">
        <v>2526</v>
      </c>
      <c r="K94" s="659" t="s">
        <v>543</v>
      </c>
      <c r="L94" s="662">
        <v>414.86</v>
      </c>
      <c r="M94" s="662">
        <v>829.72</v>
      </c>
      <c r="N94" s="659">
        <v>2</v>
      </c>
      <c r="O94" s="663">
        <v>1</v>
      </c>
      <c r="P94" s="662"/>
      <c r="Q94" s="664">
        <v>0</v>
      </c>
      <c r="R94" s="659"/>
      <c r="S94" s="664">
        <v>0</v>
      </c>
      <c r="T94" s="663"/>
      <c r="U94" s="665">
        <v>0</v>
      </c>
    </row>
    <row r="95" spans="1:21" ht="14.4" customHeight="1" x14ac:dyDescent="0.3">
      <c r="A95" s="658">
        <v>50</v>
      </c>
      <c r="B95" s="659" t="s">
        <v>517</v>
      </c>
      <c r="C95" s="659">
        <v>89301501</v>
      </c>
      <c r="D95" s="660" t="s">
        <v>3255</v>
      </c>
      <c r="E95" s="661" t="s">
        <v>2378</v>
      </c>
      <c r="F95" s="659" t="s">
        <v>2370</v>
      </c>
      <c r="G95" s="659" t="s">
        <v>2407</v>
      </c>
      <c r="H95" s="659" t="s">
        <v>518</v>
      </c>
      <c r="I95" s="659" t="s">
        <v>2527</v>
      </c>
      <c r="J95" s="659" t="s">
        <v>2526</v>
      </c>
      <c r="K95" s="659" t="s">
        <v>2528</v>
      </c>
      <c r="L95" s="662">
        <v>0</v>
      </c>
      <c r="M95" s="662">
        <v>0</v>
      </c>
      <c r="N95" s="659">
        <v>1</v>
      </c>
      <c r="O95" s="663">
        <v>0.5</v>
      </c>
      <c r="P95" s="662"/>
      <c r="Q95" s="664"/>
      <c r="R95" s="659"/>
      <c r="S95" s="664">
        <v>0</v>
      </c>
      <c r="T95" s="663"/>
      <c r="U95" s="665">
        <v>0</v>
      </c>
    </row>
    <row r="96" spans="1:21" ht="14.4" customHeight="1" x14ac:dyDescent="0.3">
      <c r="A96" s="658">
        <v>50</v>
      </c>
      <c r="B96" s="659" t="s">
        <v>517</v>
      </c>
      <c r="C96" s="659">
        <v>89301501</v>
      </c>
      <c r="D96" s="660" t="s">
        <v>3255</v>
      </c>
      <c r="E96" s="661" t="s">
        <v>2378</v>
      </c>
      <c r="F96" s="659" t="s">
        <v>2370</v>
      </c>
      <c r="G96" s="659" t="s">
        <v>2407</v>
      </c>
      <c r="H96" s="659" t="s">
        <v>518</v>
      </c>
      <c r="I96" s="659" t="s">
        <v>2529</v>
      </c>
      <c r="J96" s="659" t="s">
        <v>2526</v>
      </c>
      <c r="K96" s="659" t="s">
        <v>2530</v>
      </c>
      <c r="L96" s="662">
        <v>0</v>
      </c>
      <c r="M96" s="662">
        <v>0</v>
      </c>
      <c r="N96" s="659">
        <v>1</v>
      </c>
      <c r="O96" s="663">
        <v>0.5</v>
      </c>
      <c r="P96" s="662"/>
      <c r="Q96" s="664"/>
      <c r="R96" s="659"/>
      <c r="S96" s="664">
        <v>0</v>
      </c>
      <c r="T96" s="663"/>
      <c r="U96" s="665">
        <v>0</v>
      </c>
    </row>
    <row r="97" spans="1:21" ht="14.4" customHeight="1" x14ac:dyDescent="0.3">
      <c r="A97" s="658">
        <v>50</v>
      </c>
      <c r="B97" s="659" t="s">
        <v>517</v>
      </c>
      <c r="C97" s="659">
        <v>89301501</v>
      </c>
      <c r="D97" s="660" t="s">
        <v>3255</v>
      </c>
      <c r="E97" s="661" t="s">
        <v>2378</v>
      </c>
      <c r="F97" s="659" t="s">
        <v>2370</v>
      </c>
      <c r="G97" s="659" t="s">
        <v>2408</v>
      </c>
      <c r="H97" s="659" t="s">
        <v>518</v>
      </c>
      <c r="I97" s="659" t="s">
        <v>2455</v>
      </c>
      <c r="J97" s="659" t="s">
        <v>2410</v>
      </c>
      <c r="K97" s="659" t="s">
        <v>2329</v>
      </c>
      <c r="L97" s="662">
        <v>0</v>
      </c>
      <c r="M97" s="662">
        <v>0</v>
      </c>
      <c r="N97" s="659">
        <v>3</v>
      </c>
      <c r="O97" s="663">
        <v>1.5</v>
      </c>
      <c r="P97" s="662"/>
      <c r="Q97" s="664"/>
      <c r="R97" s="659"/>
      <c r="S97" s="664">
        <v>0</v>
      </c>
      <c r="T97" s="663"/>
      <c r="U97" s="665">
        <v>0</v>
      </c>
    </row>
    <row r="98" spans="1:21" ht="14.4" customHeight="1" x14ac:dyDescent="0.3">
      <c r="A98" s="658">
        <v>50</v>
      </c>
      <c r="B98" s="659" t="s">
        <v>517</v>
      </c>
      <c r="C98" s="659">
        <v>89301501</v>
      </c>
      <c r="D98" s="660" t="s">
        <v>3255</v>
      </c>
      <c r="E98" s="661" t="s">
        <v>2378</v>
      </c>
      <c r="F98" s="659" t="s">
        <v>2370</v>
      </c>
      <c r="G98" s="659" t="s">
        <v>2408</v>
      </c>
      <c r="H98" s="659" t="s">
        <v>518</v>
      </c>
      <c r="I98" s="659" t="s">
        <v>2531</v>
      </c>
      <c r="J98" s="659" t="s">
        <v>938</v>
      </c>
      <c r="K98" s="659" t="s">
        <v>736</v>
      </c>
      <c r="L98" s="662">
        <v>30.65</v>
      </c>
      <c r="M98" s="662">
        <v>30.65</v>
      </c>
      <c r="N98" s="659">
        <v>1</v>
      </c>
      <c r="O98" s="663">
        <v>0.5</v>
      </c>
      <c r="P98" s="662"/>
      <c r="Q98" s="664">
        <v>0</v>
      </c>
      <c r="R98" s="659"/>
      <c r="S98" s="664">
        <v>0</v>
      </c>
      <c r="T98" s="663"/>
      <c r="U98" s="665">
        <v>0</v>
      </c>
    </row>
    <row r="99" spans="1:21" ht="14.4" customHeight="1" x14ac:dyDescent="0.3">
      <c r="A99" s="658">
        <v>50</v>
      </c>
      <c r="B99" s="659" t="s">
        <v>517</v>
      </c>
      <c r="C99" s="659">
        <v>89301501</v>
      </c>
      <c r="D99" s="660" t="s">
        <v>3255</v>
      </c>
      <c r="E99" s="661" t="s">
        <v>2378</v>
      </c>
      <c r="F99" s="659" t="s">
        <v>2370</v>
      </c>
      <c r="G99" s="659" t="s">
        <v>2408</v>
      </c>
      <c r="H99" s="659" t="s">
        <v>518</v>
      </c>
      <c r="I99" s="659" t="s">
        <v>937</v>
      </c>
      <c r="J99" s="659" t="s">
        <v>938</v>
      </c>
      <c r="K99" s="659" t="s">
        <v>939</v>
      </c>
      <c r="L99" s="662">
        <v>61.29</v>
      </c>
      <c r="M99" s="662">
        <v>61.29</v>
      </c>
      <c r="N99" s="659">
        <v>1</v>
      </c>
      <c r="O99" s="663">
        <v>0.5</v>
      </c>
      <c r="P99" s="662"/>
      <c r="Q99" s="664">
        <v>0</v>
      </c>
      <c r="R99" s="659"/>
      <c r="S99" s="664">
        <v>0</v>
      </c>
      <c r="T99" s="663"/>
      <c r="U99" s="665">
        <v>0</v>
      </c>
    </row>
    <row r="100" spans="1:21" ht="14.4" customHeight="1" x14ac:dyDescent="0.3">
      <c r="A100" s="658">
        <v>50</v>
      </c>
      <c r="B100" s="659" t="s">
        <v>517</v>
      </c>
      <c r="C100" s="659">
        <v>89301501</v>
      </c>
      <c r="D100" s="660" t="s">
        <v>3255</v>
      </c>
      <c r="E100" s="661" t="s">
        <v>2378</v>
      </c>
      <c r="F100" s="659" t="s">
        <v>2370</v>
      </c>
      <c r="G100" s="659" t="s">
        <v>2408</v>
      </c>
      <c r="H100" s="659" t="s">
        <v>518</v>
      </c>
      <c r="I100" s="659" t="s">
        <v>2409</v>
      </c>
      <c r="J100" s="659" t="s">
        <v>2410</v>
      </c>
      <c r="K100" s="659" t="s">
        <v>2411</v>
      </c>
      <c r="L100" s="662">
        <v>0</v>
      </c>
      <c r="M100" s="662">
        <v>0</v>
      </c>
      <c r="N100" s="659">
        <v>1</v>
      </c>
      <c r="O100" s="663">
        <v>0.5</v>
      </c>
      <c r="P100" s="662"/>
      <c r="Q100" s="664"/>
      <c r="R100" s="659"/>
      <c r="S100" s="664">
        <v>0</v>
      </c>
      <c r="T100" s="663"/>
      <c r="U100" s="665">
        <v>0</v>
      </c>
    </row>
    <row r="101" spans="1:21" ht="14.4" customHeight="1" x14ac:dyDescent="0.3">
      <c r="A101" s="658">
        <v>50</v>
      </c>
      <c r="B101" s="659" t="s">
        <v>517</v>
      </c>
      <c r="C101" s="659">
        <v>89301501</v>
      </c>
      <c r="D101" s="660" t="s">
        <v>3255</v>
      </c>
      <c r="E101" s="661" t="s">
        <v>2378</v>
      </c>
      <c r="F101" s="659" t="s">
        <v>2370</v>
      </c>
      <c r="G101" s="659" t="s">
        <v>2408</v>
      </c>
      <c r="H101" s="659" t="s">
        <v>518</v>
      </c>
      <c r="I101" s="659" t="s">
        <v>949</v>
      </c>
      <c r="J101" s="659" t="s">
        <v>938</v>
      </c>
      <c r="K101" s="659" t="s">
        <v>950</v>
      </c>
      <c r="L101" s="662">
        <v>12.26</v>
      </c>
      <c r="M101" s="662">
        <v>12.26</v>
      </c>
      <c r="N101" s="659">
        <v>1</v>
      </c>
      <c r="O101" s="663">
        <v>0.5</v>
      </c>
      <c r="P101" s="662"/>
      <c r="Q101" s="664">
        <v>0</v>
      </c>
      <c r="R101" s="659"/>
      <c r="S101" s="664">
        <v>0</v>
      </c>
      <c r="T101" s="663"/>
      <c r="U101" s="665">
        <v>0</v>
      </c>
    </row>
    <row r="102" spans="1:21" ht="14.4" customHeight="1" x14ac:dyDescent="0.3">
      <c r="A102" s="658">
        <v>50</v>
      </c>
      <c r="B102" s="659" t="s">
        <v>517</v>
      </c>
      <c r="C102" s="659">
        <v>89301501</v>
      </c>
      <c r="D102" s="660" t="s">
        <v>3255</v>
      </c>
      <c r="E102" s="661" t="s">
        <v>2378</v>
      </c>
      <c r="F102" s="659" t="s">
        <v>2370</v>
      </c>
      <c r="G102" s="659" t="s">
        <v>2408</v>
      </c>
      <c r="H102" s="659" t="s">
        <v>518</v>
      </c>
      <c r="I102" s="659" t="s">
        <v>2532</v>
      </c>
      <c r="J102" s="659" t="s">
        <v>2410</v>
      </c>
      <c r="K102" s="659" t="s">
        <v>2533</v>
      </c>
      <c r="L102" s="662">
        <v>34.31</v>
      </c>
      <c r="M102" s="662">
        <v>34.31</v>
      </c>
      <c r="N102" s="659">
        <v>1</v>
      </c>
      <c r="O102" s="663">
        <v>0.5</v>
      </c>
      <c r="P102" s="662"/>
      <c r="Q102" s="664">
        <v>0</v>
      </c>
      <c r="R102" s="659"/>
      <c r="S102" s="664">
        <v>0</v>
      </c>
      <c r="T102" s="663"/>
      <c r="U102" s="665">
        <v>0</v>
      </c>
    </row>
    <row r="103" spans="1:21" ht="14.4" customHeight="1" x14ac:dyDescent="0.3">
      <c r="A103" s="658">
        <v>50</v>
      </c>
      <c r="B103" s="659" t="s">
        <v>517</v>
      </c>
      <c r="C103" s="659">
        <v>89301501</v>
      </c>
      <c r="D103" s="660" t="s">
        <v>3255</v>
      </c>
      <c r="E103" s="661" t="s">
        <v>2378</v>
      </c>
      <c r="F103" s="659" t="s">
        <v>2370</v>
      </c>
      <c r="G103" s="659" t="s">
        <v>2408</v>
      </c>
      <c r="H103" s="659" t="s">
        <v>518</v>
      </c>
      <c r="I103" s="659" t="s">
        <v>2534</v>
      </c>
      <c r="J103" s="659" t="s">
        <v>2535</v>
      </c>
      <c r="K103" s="659" t="s">
        <v>927</v>
      </c>
      <c r="L103" s="662">
        <v>0</v>
      </c>
      <c r="M103" s="662">
        <v>0</v>
      </c>
      <c r="N103" s="659">
        <v>1</v>
      </c>
      <c r="O103" s="663">
        <v>1</v>
      </c>
      <c r="P103" s="662"/>
      <c r="Q103" s="664"/>
      <c r="R103" s="659"/>
      <c r="S103" s="664">
        <v>0</v>
      </c>
      <c r="T103" s="663"/>
      <c r="U103" s="665">
        <v>0</v>
      </c>
    </row>
    <row r="104" spans="1:21" ht="14.4" customHeight="1" x14ac:dyDescent="0.3">
      <c r="A104" s="658">
        <v>50</v>
      </c>
      <c r="B104" s="659" t="s">
        <v>517</v>
      </c>
      <c r="C104" s="659">
        <v>89301501</v>
      </c>
      <c r="D104" s="660" t="s">
        <v>3255</v>
      </c>
      <c r="E104" s="661" t="s">
        <v>2378</v>
      </c>
      <c r="F104" s="659" t="s">
        <v>2370</v>
      </c>
      <c r="G104" s="659" t="s">
        <v>2536</v>
      </c>
      <c r="H104" s="659" t="s">
        <v>1208</v>
      </c>
      <c r="I104" s="659" t="s">
        <v>2537</v>
      </c>
      <c r="J104" s="659" t="s">
        <v>1341</v>
      </c>
      <c r="K104" s="659" t="s">
        <v>1342</v>
      </c>
      <c r="L104" s="662">
        <v>71.86</v>
      </c>
      <c r="M104" s="662">
        <v>71.86</v>
      </c>
      <c r="N104" s="659">
        <v>1</v>
      </c>
      <c r="O104" s="663">
        <v>0.5</v>
      </c>
      <c r="P104" s="662"/>
      <c r="Q104" s="664">
        <v>0</v>
      </c>
      <c r="R104" s="659"/>
      <c r="S104" s="664">
        <v>0</v>
      </c>
      <c r="T104" s="663"/>
      <c r="U104" s="665">
        <v>0</v>
      </c>
    </row>
    <row r="105" spans="1:21" ht="14.4" customHeight="1" x14ac:dyDescent="0.3">
      <c r="A105" s="658">
        <v>50</v>
      </c>
      <c r="B105" s="659" t="s">
        <v>517</v>
      </c>
      <c r="C105" s="659">
        <v>89301501</v>
      </c>
      <c r="D105" s="660" t="s">
        <v>3255</v>
      </c>
      <c r="E105" s="661" t="s">
        <v>2378</v>
      </c>
      <c r="F105" s="659" t="s">
        <v>2370</v>
      </c>
      <c r="G105" s="659" t="s">
        <v>2415</v>
      </c>
      <c r="H105" s="659" t="s">
        <v>518</v>
      </c>
      <c r="I105" s="659" t="s">
        <v>2421</v>
      </c>
      <c r="J105" s="659" t="s">
        <v>1067</v>
      </c>
      <c r="K105" s="659" t="s">
        <v>2422</v>
      </c>
      <c r="L105" s="662">
        <v>0</v>
      </c>
      <c r="M105" s="662">
        <v>0</v>
      </c>
      <c r="N105" s="659">
        <v>1</v>
      </c>
      <c r="O105" s="663">
        <v>0.5</v>
      </c>
      <c r="P105" s="662"/>
      <c r="Q105" s="664"/>
      <c r="R105" s="659"/>
      <c r="S105" s="664">
        <v>0</v>
      </c>
      <c r="T105" s="663"/>
      <c r="U105" s="665">
        <v>0</v>
      </c>
    </row>
    <row r="106" spans="1:21" ht="14.4" customHeight="1" x14ac:dyDescent="0.3">
      <c r="A106" s="658">
        <v>50</v>
      </c>
      <c r="B106" s="659" t="s">
        <v>517</v>
      </c>
      <c r="C106" s="659">
        <v>89301501</v>
      </c>
      <c r="D106" s="660" t="s">
        <v>3255</v>
      </c>
      <c r="E106" s="661" t="s">
        <v>2378</v>
      </c>
      <c r="F106" s="659" t="s">
        <v>2370</v>
      </c>
      <c r="G106" s="659" t="s">
        <v>2415</v>
      </c>
      <c r="H106" s="659" t="s">
        <v>518</v>
      </c>
      <c r="I106" s="659" t="s">
        <v>2538</v>
      </c>
      <c r="J106" s="659" t="s">
        <v>2419</v>
      </c>
      <c r="K106" s="659" t="s">
        <v>2539</v>
      </c>
      <c r="L106" s="662">
        <v>149.62</v>
      </c>
      <c r="M106" s="662">
        <v>149.62</v>
      </c>
      <c r="N106" s="659">
        <v>1</v>
      </c>
      <c r="O106" s="663">
        <v>1</v>
      </c>
      <c r="P106" s="662"/>
      <c r="Q106" s="664">
        <v>0</v>
      </c>
      <c r="R106" s="659"/>
      <c r="S106" s="664">
        <v>0</v>
      </c>
      <c r="T106" s="663"/>
      <c r="U106" s="665">
        <v>0</v>
      </c>
    </row>
    <row r="107" spans="1:21" ht="14.4" customHeight="1" x14ac:dyDescent="0.3">
      <c r="A107" s="658">
        <v>50</v>
      </c>
      <c r="B107" s="659" t="s">
        <v>517</v>
      </c>
      <c r="C107" s="659">
        <v>89301501</v>
      </c>
      <c r="D107" s="660" t="s">
        <v>3255</v>
      </c>
      <c r="E107" s="661" t="s">
        <v>2378</v>
      </c>
      <c r="F107" s="659" t="s">
        <v>2370</v>
      </c>
      <c r="G107" s="659" t="s">
        <v>2415</v>
      </c>
      <c r="H107" s="659" t="s">
        <v>518</v>
      </c>
      <c r="I107" s="659" t="s">
        <v>765</v>
      </c>
      <c r="J107" s="659" t="s">
        <v>1067</v>
      </c>
      <c r="K107" s="659" t="s">
        <v>2540</v>
      </c>
      <c r="L107" s="662">
        <v>33.68</v>
      </c>
      <c r="M107" s="662">
        <v>33.68</v>
      </c>
      <c r="N107" s="659">
        <v>1</v>
      </c>
      <c r="O107" s="663">
        <v>0.5</v>
      </c>
      <c r="P107" s="662"/>
      <c r="Q107" s="664">
        <v>0</v>
      </c>
      <c r="R107" s="659"/>
      <c r="S107" s="664">
        <v>0</v>
      </c>
      <c r="T107" s="663"/>
      <c r="U107" s="665">
        <v>0</v>
      </c>
    </row>
    <row r="108" spans="1:21" ht="14.4" customHeight="1" x14ac:dyDescent="0.3">
      <c r="A108" s="658">
        <v>50</v>
      </c>
      <c r="B108" s="659" t="s">
        <v>517</v>
      </c>
      <c r="C108" s="659">
        <v>89301501</v>
      </c>
      <c r="D108" s="660" t="s">
        <v>3255</v>
      </c>
      <c r="E108" s="661" t="s">
        <v>2378</v>
      </c>
      <c r="F108" s="659" t="s">
        <v>2370</v>
      </c>
      <c r="G108" s="659" t="s">
        <v>2423</v>
      </c>
      <c r="H108" s="659" t="s">
        <v>1208</v>
      </c>
      <c r="I108" s="659" t="s">
        <v>1307</v>
      </c>
      <c r="J108" s="659" t="s">
        <v>1304</v>
      </c>
      <c r="K108" s="659" t="s">
        <v>1261</v>
      </c>
      <c r="L108" s="662">
        <v>2332.92</v>
      </c>
      <c r="M108" s="662">
        <v>2332.92</v>
      </c>
      <c r="N108" s="659">
        <v>1</v>
      </c>
      <c r="O108" s="663">
        <v>1</v>
      </c>
      <c r="P108" s="662"/>
      <c r="Q108" s="664">
        <v>0</v>
      </c>
      <c r="R108" s="659"/>
      <c r="S108" s="664">
        <v>0</v>
      </c>
      <c r="T108" s="663"/>
      <c r="U108" s="665">
        <v>0</v>
      </c>
    </row>
    <row r="109" spans="1:21" ht="14.4" customHeight="1" x14ac:dyDescent="0.3">
      <c r="A109" s="658">
        <v>50</v>
      </c>
      <c r="B109" s="659" t="s">
        <v>517</v>
      </c>
      <c r="C109" s="659">
        <v>89301501</v>
      </c>
      <c r="D109" s="660" t="s">
        <v>3255</v>
      </c>
      <c r="E109" s="661" t="s">
        <v>2378</v>
      </c>
      <c r="F109" s="659" t="s">
        <v>2370</v>
      </c>
      <c r="G109" s="659" t="s">
        <v>2465</v>
      </c>
      <c r="H109" s="659" t="s">
        <v>1208</v>
      </c>
      <c r="I109" s="659" t="s">
        <v>1398</v>
      </c>
      <c r="J109" s="659" t="s">
        <v>1399</v>
      </c>
      <c r="K109" s="659" t="s">
        <v>1400</v>
      </c>
      <c r="L109" s="662">
        <v>55.38</v>
      </c>
      <c r="M109" s="662">
        <v>221.52</v>
      </c>
      <c r="N109" s="659">
        <v>4</v>
      </c>
      <c r="O109" s="663">
        <v>2.5</v>
      </c>
      <c r="P109" s="662">
        <v>110.76</v>
      </c>
      <c r="Q109" s="664">
        <v>0.5</v>
      </c>
      <c r="R109" s="659">
        <v>2</v>
      </c>
      <c r="S109" s="664">
        <v>0.5</v>
      </c>
      <c r="T109" s="663">
        <v>1.5</v>
      </c>
      <c r="U109" s="665">
        <v>0.6</v>
      </c>
    </row>
    <row r="110" spans="1:21" ht="14.4" customHeight="1" x14ac:dyDescent="0.3">
      <c r="A110" s="658">
        <v>50</v>
      </c>
      <c r="B110" s="659" t="s">
        <v>517</v>
      </c>
      <c r="C110" s="659">
        <v>89301501</v>
      </c>
      <c r="D110" s="660" t="s">
        <v>3255</v>
      </c>
      <c r="E110" s="661" t="s">
        <v>2378</v>
      </c>
      <c r="F110" s="659" t="s">
        <v>2370</v>
      </c>
      <c r="G110" s="659" t="s">
        <v>2541</v>
      </c>
      <c r="H110" s="659" t="s">
        <v>518</v>
      </c>
      <c r="I110" s="659" t="s">
        <v>2542</v>
      </c>
      <c r="J110" s="659" t="s">
        <v>2543</v>
      </c>
      <c r="K110" s="659" t="s">
        <v>2544</v>
      </c>
      <c r="L110" s="662">
        <v>97.97</v>
      </c>
      <c r="M110" s="662">
        <v>97.97</v>
      </c>
      <c r="N110" s="659">
        <v>1</v>
      </c>
      <c r="O110" s="663">
        <v>0.5</v>
      </c>
      <c r="P110" s="662"/>
      <c r="Q110" s="664">
        <v>0</v>
      </c>
      <c r="R110" s="659"/>
      <c r="S110" s="664">
        <v>0</v>
      </c>
      <c r="T110" s="663"/>
      <c r="U110" s="665">
        <v>0</v>
      </c>
    </row>
    <row r="111" spans="1:21" ht="14.4" customHeight="1" x14ac:dyDescent="0.3">
      <c r="A111" s="658">
        <v>50</v>
      </c>
      <c r="B111" s="659" t="s">
        <v>517</v>
      </c>
      <c r="C111" s="659">
        <v>89301501</v>
      </c>
      <c r="D111" s="660" t="s">
        <v>3255</v>
      </c>
      <c r="E111" s="661" t="s">
        <v>2378</v>
      </c>
      <c r="F111" s="659" t="s">
        <v>2370</v>
      </c>
      <c r="G111" s="659" t="s">
        <v>2469</v>
      </c>
      <c r="H111" s="659" t="s">
        <v>1208</v>
      </c>
      <c r="I111" s="659" t="s">
        <v>1273</v>
      </c>
      <c r="J111" s="659" t="s">
        <v>1210</v>
      </c>
      <c r="K111" s="659" t="s">
        <v>2249</v>
      </c>
      <c r="L111" s="662">
        <v>48.98</v>
      </c>
      <c r="M111" s="662">
        <v>48.98</v>
      </c>
      <c r="N111" s="659">
        <v>1</v>
      </c>
      <c r="O111" s="663">
        <v>0.5</v>
      </c>
      <c r="P111" s="662"/>
      <c r="Q111" s="664">
        <v>0</v>
      </c>
      <c r="R111" s="659"/>
      <c r="S111" s="664">
        <v>0</v>
      </c>
      <c r="T111" s="663"/>
      <c r="U111" s="665">
        <v>0</v>
      </c>
    </row>
    <row r="112" spans="1:21" ht="14.4" customHeight="1" x14ac:dyDescent="0.3">
      <c r="A112" s="658">
        <v>50</v>
      </c>
      <c r="B112" s="659" t="s">
        <v>517</v>
      </c>
      <c r="C112" s="659">
        <v>89301501</v>
      </c>
      <c r="D112" s="660" t="s">
        <v>3255</v>
      </c>
      <c r="E112" s="661" t="s">
        <v>2378</v>
      </c>
      <c r="F112" s="659" t="s">
        <v>2370</v>
      </c>
      <c r="G112" s="659" t="s">
        <v>2469</v>
      </c>
      <c r="H112" s="659" t="s">
        <v>1208</v>
      </c>
      <c r="I112" s="659" t="s">
        <v>2545</v>
      </c>
      <c r="J112" s="659" t="s">
        <v>1277</v>
      </c>
      <c r="K112" s="659" t="s">
        <v>2546</v>
      </c>
      <c r="L112" s="662">
        <v>0</v>
      </c>
      <c r="M112" s="662">
        <v>0</v>
      </c>
      <c r="N112" s="659">
        <v>1</v>
      </c>
      <c r="O112" s="663">
        <v>0.5</v>
      </c>
      <c r="P112" s="662"/>
      <c r="Q112" s="664"/>
      <c r="R112" s="659"/>
      <c r="S112" s="664">
        <v>0</v>
      </c>
      <c r="T112" s="663"/>
      <c r="U112" s="665">
        <v>0</v>
      </c>
    </row>
    <row r="113" spans="1:21" ht="14.4" customHeight="1" x14ac:dyDescent="0.3">
      <c r="A113" s="658">
        <v>50</v>
      </c>
      <c r="B113" s="659" t="s">
        <v>517</v>
      </c>
      <c r="C113" s="659">
        <v>89301501</v>
      </c>
      <c r="D113" s="660" t="s">
        <v>3255</v>
      </c>
      <c r="E113" s="661" t="s">
        <v>2378</v>
      </c>
      <c r="F113" s="659" t="s">
        <v>2370</v>
      </c>
      <c r="G113" s="659" t="s">
        <v>2424</v>
      </c>
      <c r="H113" s="659" t="s">
        <v>518</v>
      </c>
      <c r="I113" s="659" t="s">
        <v>2425</v>
      </c>
      <c r="J113" s="659" t="s">
        <v>896</v>
      </c>
      <c r="K113" s="659" t="s">
        <v>1271</v>
      </c>
      <c r="L113" s="662">
        <v>67.42</v>
      </c>
      <c r="M113" s="662">
        <v>67.42</v>
      </c>
      <c r="N113" s="659">
        <v>1</v>
      </c>
      <c r="O113" s="663">
        <v>0.5</v>
      </c>
      <c r="P113" s="662"/>
      <c r="Q113" s="664">
        <v>0</v>
      </c>
      <c r="R113" s="659"/>
      <c r="S113" s="664">
        <v>0</v>
      </c>
      <c r="T113" s="663"/>
      <c r="U113" s="665">
        <v>0</v>
      </c>
    </row>
    <row r="114" spans="1:21" ht="14.4" customHeight="1" x14ac:dyDescent="0.3">
      <c r="A114" s="658">
        <v>50</v>
      </c>
      <c r="B114" s="659" t="s">
        <v>517</v>
      </c>
      <c r="C114" s="659">
        <v>89301501</v>
      </c>
      <c r="D114" s="660" t="s">
        <v>3255</v>
      </c>
      <c r="E114" s="661" t="s">
        <v>2378</v>
      </c>
      <c r="F114" s="659" t="s">
        <v>2370</v>
      </c>
      <c r="G114" s="659" t="s">
        <v>2424</v>
      </c>
      <c r="H114" s="659" t="s">
        <v>1208</v>
      </c>
      <c r="I114" s="659" t="s">
        <v>2547</v>
      </c>
      <c r="J114" s="659" t="s">
        <v>2548</v>
      </c>
      <c r="K114" s="659" t="s">
        <v>551</v>
      </c>
      <c r="L114" s="662">
        <v>67.42</v>
      </c>
      <c r="M114" s="662">
        <v>67.42</v>
      </c>
      <c r="N114" s="659">
        <v>1</v>
      </c>
      <c r="O114" s="663">
        <v>0.5</v>
      </c>
      <c r="P114" s="662"/>
      <c r="Q114" s="664">
        <v>0</v>
      </c>
      <c r="R114" s="659"/>
      <c r="S114" s="664">
        <v>0</v>
      </c>
      <c r="T114" s="663"/>
      <c r="U114" s="665">
        <v>0</v>
      </c>
    </row>
    <row r="115" spans="1:21" ht="14.4" customHeight="1" x14ac:dyDescent="0.3">
      <c r="A115" s="658">
        <v>50</v>
      </c>
      <c r="B115" s="659" t="s">
        <v>517</v>
      </c>
      <c r="C115" s="659">
        <v>89301501</v>
      </c>
      <c r="D115" s="660" t="s">
        <v>3255</v>
      </c>
      <c r="E115" s="661" t="s">
        <v>2378</v>
      </c>
      <c r="F115" s="659" t="s">
        <v>2370</v>
      </c>
      <c r="G115" s="659" t="s">
        <v>2435</v>
      </c>
      <c r="H115" s="659" t="s">
        <v>1208</v>
      </c>
      <c r="I115" s="659" t="s">
        <v>1234</v>
      </c>
      <c r="J115" s="659" t="s">
        <v>2284</v>
      </c>
      <c r="K115" s="659" t="s">
        <v>957</v>
      </c>
      <c r="L115" s="662">
        <v>134.83000000000001</v>
      </c>
      <c r="M115" s="662">
        <v>539.32000000000005</v>
      </c>
      <c r="N115" s="659">
        <v>4</v>
      </c>
      <c r="O115" s="663">
        <v>2.5</v>
      </c>
      <c r="P115" s="662"/>
      <c r="Q115" s="664">
        <v>0</v>
      </c>
      <c r="R115" s="659"/>
      <c r="S115" s="664">
        <v>0</v>
      </c>
      <c r="T115" s="663"/>
      <c r="U115" s="665">
        <v>0</v>
      </c>
    </row>
    <row r="116" spans="1:21" ht="14.4" customHeight="1" x14ac:dyDescent="0.3">
      <c r="A116" s="658">
        <v>50</v>
      </c>
      <c r="B116" s="659" t="s">
        <v>517</v>
      </c>
      <c r="C116" s="659">
        <v>89301501</v>
      </c>
      <c r="D116" s="660" t="s">
        <v>3255</v>
      </c>
      <c r="E116" s="661" t="s">
        <v>2378</v>
      </c>
      <c r="F116" s="659" t="s">
        <v>2370</v>
      </c>
      <c r="G116" s="659" t="s">
        <v>2435</v>
      </c>
      <c r="H116" s="659" t="s">
        <v>1208</v>
      </c>
      <c r="I116" s="659" t="s">
        <v>1215</v>
      </c>
      <c r="J116" s="659" t="s">
        <v>1216</v>
      </c>
      <c r="K116" s="659" t="s">
        <v>1217</v>
      </c>
      <c r="L116" s="662">
        <v>22.47</v>
      </c>
      <c r="M116" s="662">
        <v>44.94</v>
      </c>
      <c r="N116" s="659">
        <v>2</v>
      </c>
      <c r="O116" s="663">
        <v>1</v>
      </c>
      <c r="P116" s="662"/>
      <c r="Q116" s="664">
        <v>0</v>
      </c>
      <c r="R116" s="659"/>
      <c r="S116" s="664">
        <v>0</v>
      </c>
      <c r="T116" s="663"/>
      <c r="U116" s="665">
        <v>0</v>
      </c>
    </row>
    <row r="117" spans="1:21" ht="14.4" customHeight="1" x14ac:dyDescent="0.3">
      <c r="A117" s="658">
        <v>50</v>
      </c>
      <c r="B117" s="659" t="s">
        <v>517</v>
      </c>
      <c r="C117" s="659">
        <v>89301501</v>
      </c>
      <c r="D117" s="660" t="s">
        <v>3255</v>
      </c>
      <c r="E117" s="661" t="s">
        <v>2378</v>
      </c>
      <c r="F117" s="659" t="s">
        <v>2370</v>
      </c>
      <c r="G117" s="659" t="s">
        <v>2435</v>
      </c>
      <c r="H117" s="659" t="s">
        <v>1208</v>
      </c>
      <c r="I117" s="659" t="s">
        <v>1295</v>
      </c>
      <c r="J117" s="659" t="s">
        <v>2285</v>
      </c>
      <c r="K117" s="659" t="s">
        <v>890</v>
      </c>
      <c r="L117" s="662">
        <v>67.42</v>
      </c>
      <c r="M117" s="662">
        <v>67.42</v>
      </c>
      <c r="N117" s="659">
        <v>1</v>
      </c>
      <c r="O117" s="663">
        <v>0.5</v>
      </c>
      <c r="P117" s="662"/>
      <c r="Q117" s="664">
        <v>0</v>
      </c>
      <c r="R117" s="659"/>
      <c r="S117" s="664">
        <v>0</v>
      </c>
      <c r="T117" s="663"/>
      <c r="U117" s="665">
        <v>0</v>
      </c>
    </row>
    <row r="118" spans="1:21" ht="14.4" customHeight="1" x14ac:dyDescent="0.3">
      <c r="A118" s="658">
        <v>50</v>
      </c>
      <c r="B118" s="659" t="s">
        <v>517</v>
      </c>
      <c r="C118" s="659">
        <v>89301501</v>
      </c>
      <c r="D118" s="660" t="s">
        <v>3255</v>
      </c>
      <c r="E118" s="661" t="s">
        <v>2378</v>
      </c>
      <c r="F118" s="659" t="s">
        <v>2370</v>
      </c>
      <c r="G118" s="659" t="s">
        <v>2435</v>
      </c>
      <c r="H118" s="659" t="s">
        <v>1208</v>
      </c>
      <c r="I118" s="659" t="s">
        <v>2549</v>
      </c>
      <c r="J118" s="659" t="s">
        <v>2285</v>
      </c>
      <c r="K118" s="659" t="s">
        <v>2550</v>
      </c>
      <c r="L118" s="662">
        <v>112.36</v>
      </c>
      <c r="M118" s="662">
        <v>112.36</v>
      </c>
      <c r="N118" s="659">
        <v>1</v>
      </c>
      <c r="O118" s="663">
        <v>0.5</v>
      </c>
      <c r="P118" s="662"/>
      <c r="Q118" s="664">
        <v>0</v>
      </c>
      <c r="R118" s="659"/>
      <c r="S118" s="664">
        <v>0</v>
      </c>
      <c r="T118" s="663"/>
      <c r="U118" s="665">
        <v>0</v>
      </c>
    </row>
    <row r="119" spans="1:21" ht="14.4" customHeight="1" x14ac:dyDescent="0.3">
      <c r="A119" s="658">
        <v>50</v>
      </c>
      <c r="B119" s="659" t="s">
        <v>517</v>
      </c>
      <c r="C119" s="659">
        <v>89301501</v>
      </c>
      <c r="D119" s="660" t="s">
        <v>3255</v>
      </c>
      <c r="E119" s="661" t="s">
        <v>2378</v>
      </c>
      <c r="F119" s="659" t="s">
        <v>2370</v>
      </c>
      <c r="G119" s="659" t="s">
        <v>2551</v>
      </c>
      <c r="H119" s="659" t="s">
        <v>1208</v>
      </c>
      <c r="I119" s="659" t="s">
        <v>1430</v>
      </c>
      <c r="J119" s="659" t="s">
        <v>2340</v>
      </c>
      <c r="K119" s="659" t="s">
        <v>2341</v>
      </c>
      <c r="L119" s="662">
        <v>201.75</v>
      </c>
      <c r="M119" s="662">
        <v>201.75</v>
      </c>
      <c r="N119" s="659">
        <v>1</v>
      </c>
      <c r="O119" s="663">
        <v>0.5</v>
      </c>
      <c r="P119" s="662"/>
      <c r="Q119" s="664">
        <v>0</v>
      </c>
      <c r="R119" s="659"/>
      <c r="S119" s="664">
        <v>0</v>
      </c>
      <c r="T119" s="663"/>
      <c r="U119" s="665">
        <v>0</v>
      </c>
    </row>
    <row r="120" spans="1:21" ht="14.4" customHeight="1" x14ac:dyDescent="0.3">
      <c r="A120" s="658">
        <v>50</v>
      </c>
      <c r="B120" s="659" t="s">
        <v>517</v>
      </c>
      <c r="C120" s="659">
        <v>89301501</v>
      </c>
      <c r="D120" s="660" t="s">
        <v>3255</v>
      </c>
      <c r="E120" s="661" t="s">
        <v>2378</v>
      </c>
      <c r="F120" s="659" t="s">
        <v>2370</v>
      </c>
      <c r="G120" s="659" t="s">
        <v>2481</v>
      </c>
      <c r="H120" s="659" t="s">
        <v>518</v>
      </c>
      <c r="I120" s="659" t="s">
        <v>700</v>
      </c>
      <c r="J120" s="659" t="s">
        <v>701</v>
      </c>
      <c r="K120" s="659" t="s">
        <v>2482</v>
      </c>
      <c r="L120" s="662">
        <v>219.94</v>
      </c>
      <c r="M120" s="662">
        <v>219.94</v>
      </c>
      <c r="N120" s="659">
        <v>1</v>
      </c>
      <c r="O120" s="663">
        <v>0.5</v>
      </c>
      <c r="P120" s="662"/>
      <c r="Q120" s="664">
        <v>0</v>
      </c>
      <c r="R120" s="659"/>
      <c r="S120" s="664">
        <v>0</v>
      </c>
      <c r="T120" s="663"/>
      <c r="U120" s="665">
        <v>0</v>
      </c>
    </row>
    <row r="121" spans="1:21" ht="14.4" customHeight="1" x14ac:dyDescent="0.3">
      <c r="A121" s="658">
        <v>50</v>
      </c>
      <c r="B121" s="659" t="s">
        <v>517</v>
      </c>
      <c r="C121" s="659">
        <v>89301501</v>
      </c>
      <c r="D121" s="660" t="s">
        <v>3255</v>
      </c>
      <c r="E121" s="661" t="s">
        <v>2378</v>
      </c>
      <c r="F121" s="659" t="s">
        <v>2370</v>
      </c>
      <c r="G121" s="659" t="s">
        <v>2481</v>
      </c>
      <c r="H121" s="659" t="s">
        <v>518</v>
      </c>
      <c r="I121" s="659" t="s">
        <v>2483</v>
      </c>
      <c r="J121" s="659" t="s">
        <v>701</v>
      </c>
      <c r="K121" s="659" t="s">
        <v>2484</v>
      </c>
      <c r="L121" s="662">
        <v>43.99</v>
      </c>
      <c r="M121" s="662">
        <v>43.99</v>
      </c>
      <c r="N121" s="659">
        <v>1</v>
      </c>
      <c r="O121" s="663">
        <v>0.5</v>
      </c>
      <c r="P121" s="662"/>
      <c r="Q121" s="664">
        <v>0</v>
      </c>
      <c r="R121" s="659"/>
      <c r="S121" s="664">
        <v>0</v>
      </c>
      <c r="T121" s="663"/>
      <c r="U121" s="665">
        <v>0</v>
      </c>
    </row>
    <row r="122" spans="1:21" ht="14.4" customHeight="1" x14ac:dyDescent="0.3">
      <c r="A122" s="658">
        <v>50</v>
      </c>
      <c r="B122" s="659" t="s">
        <v>517</v>
      </c>
      <c r="C122" s="659">
        <v>89301501</v>
      </c>
      <c r="D122" s="660" t="s">
        <v>3255</v>
      </c>
      <c r="E122" s="661" t="s">
        <v>2378</v>
      </c>
      <c r="F122" s="659" t="s">
        <v>2370</v>
      </c>
      <c r="G122" s="659" t="s">
        <v>2485</v>
      </c>
      <c r="H122" s="659" t="s">
        <v>518</v>
      </c>
      <c r="I122" s="659" t="s">
        <v>1490</v>
      </c>
      <c r="J122" s="659" t="s">
        <v>1491</v>
      </c>
      <c r="K122" s="659" t="s">
        <v>2487</v>
      </c>
      <c r="L122" s="662">
        <v>23.46</v>
      </c>
      <c r="M122" s="662">
        <v>46.92</v>
      </c>
      <c r="N122" s="659">
        <v>2</v>
      </c>
      <c r="O122" s="663">
        <v>2</v>
      </c>
      <c r="P122" s="662"/>
      <c r="Q122" s="664">
        <v>0</v>
      </c>
      <c r="R122" s="659"/>
      <c r="S122" s="664">
        <v>0</v>
      </c>
      <c r="T122" s="663"/>
      <c r="U122" s="665">
        <v>0</v>
      </c>
    </row>
    <row r="123" spans="1:21" ht="14.4" customHeight="1" x14ac:dyDescent="0.3">
      <c r="A123" s="658">
        <v>50</v>
      </c>
      <c r="B123" s="659" t="s">
        <v>517</v>
      </c>
      <c r="C123" s="659">
        <v>89301501</v>
      </c>
      <c r="D123" s="660" t="s">
        <v>3255</v>
      </c>
      <c r="E123" s="661" t="s">
        <v>2378</v>
      </c>
      <c r="F123" s="659" t="s">
        <v>2370</v>
      </c>
      <c r="G123" s="659" t="s">
        <v>2552</v>
      </c>
      <c r="H123" s="659" t="s">
        <v>518</v>
      </c>
      <c r="I123" s="659" t="s">
        <v>2553</v>
      </c>
      <c r="J123" s="659" t="s">
        <v>2554</v>
      </c>
      <c r="K123" s="659" t="s">
        <v>2555</v>
      </c>
      <c r="L123" s="662">
        <v>0</v>
      </c>
      <c r="M123" s="662">
        <v>0</v>
      </c>
      <c r="N123" s="659">
        <v>1</v>
      </c>
      <c r="O123" s="663">
        <v>0.5</v>
      </c>
      <c r="P123" s="662"/>
      <c r="Q123" s="664"/>
      <c r="R123" s="659"/>
      <c r="S123" s="664">
        <v>0</v>
      </c>
      <c r="T123" s="663"/>
      <c r="U123" s="665">
        <v>0</v>
      </c>
    </row>
    <row r="124" spans="1:21" ht="14.4" customHeight="1" x14ac:dyDescent="0.3">
      <c r="A124" s="658">
        <v>50</v>
      </c>
      <c r="B124" s="659" t="s">
        <v>517</v>
      </c>
      <c r="C124" s="659">
        <v>89301501</v>
      </c>
      <c r="D124" s="660" t="s">
        <v>3255</v>
      </c>
      <c r="E124" s="661" t="s">
        <v>2378</v>
      </c>
      <c r="F124" s="659" t="s">
        <v>2370</v>
      </c>
      <c r="G124" s="659" t="s">
        <v>2552</v>
      </c>
      <c r="H124" s="659" t="s">
        <v>518</v>
      </c>
      <c r="I124" s="659" t="s">
        <v>2556</v>
      </c>
      <c r="J124" s="659" t="s">
        <v>2554</v>
      </c>
      <c r="K124" s="659" t="s">
        <v>2557</v>
      </c>
      <c r="L124" s="662">
        <v>0</v>
      </c>
      <c r="M124" s="662">
        <v>0</v>
      </c>
      <c r="N124" s="659">
        <v>1</v>
      </c>
      <c r="O124" s="663">
        <v>0.5</v>
      </c>
      <c r="P124" s="662">
        <v>0</v>
      </c>
      <c r="Q124" s="664"/>
      <c r="R124" s="659">
        <v>1</v>
      </c>
      <c r="S124" s="664">
        <v>1</v>
      </c>
      <c r="T124" s="663">
        <v>0.5</v>
      </c>
      <c r="U124" s="665">
        <v>1</v>
      </c>
    </row>
    <row r="125" spans="1:21" ht="14.4" customHeight="1" x14ac:dyDescent="0.3">
      <c r="A125" s="658">
        <v>50</v>
      </c>
      <c r="B125" s="659" t="s">
        <v>517</v>
      </c>
      <c r="C125" s="659">
        <v>89301501</v>
      </c>
      <c r="D125" s="660" t="s">
        <v>3255</v>
      </c>
      <c r="E125" s="661" t="s">
        <v>2378</v>
      </c>
      <c r="F125" s="659" t="s">
        <v>2370</v>
      </c>
      <c r="G125" s="659" t="s">
        <v>2490</v>
      </c>
      <c r="H125" s="659" t="s">
        <v>518</v>
      </c>
      <c r="I125" s="659" t="s">
        <v>2491</v>
      </c>
      <c r="J125" s="659" t="s">
        <v>778</v>
      </c>
      <c r="K125" s="659" t="s">
        <v>779</v>
      </c>
      <c r="L125" s="662">
        <v>91.88</v>
      </c>
      <c r="M125" s="662">
        <v>91.88</v>
      </c>
      <c r="N125" s="659">
        <v>1</v>
      </c>
      <c r="O125" s="663">
        <v>0.5</v>
      </c>
      <c r="P125" s="662"/>
      <c r="Q125" s="664">
        <v>0</v>
      </c>
      <c r="R125" s="659"/>
      <c r="S125" s="664">
        <v>0</v>
      </c>
      <c r="T125" s="663"/>
      <c r="U125" s="665">
        <v>0</v>
      </c>
    </row>
    <row r="126" spans="1:21" ht="14.4" customHeight="1" x14ac:dyDescent="0.3">
      <c r="A126" s="658">
        <v>50</v>
      </c>
      <c r="B126" s="659" t="s">
        <v>517</v>
      </c>
      <c r="C126" s="659">
        <v>89301501</v>
      </c>
      <c r="D126" s="660" t="s">
        <v>3255</v>
      </c>
      <c r="E126" s="661" t="s">
        <v>2378</v>
      </c>
      <c r="F126" s="659" t="s">
        <v>2370</v>
      </c>
      <c r="G126" s="659" t="s">
        <v>2440</v>
      </c>
      <c r="H126" s="659" t="s">
        <v>1208</v>
      </c>
      <c r="I126" s="659" t="s">
        <v>2494</v>
      </c>
      <c r="J126" s="659" t="s">
        <v>2495</v>
      </c>
      <c r="K126" s="659" t="s">
        <v>2496</v>
      </c>
      <c r="L126" s="662">
        <v>156.25</v>
      </c>
      <c r="M126" s="662">
        <v>156.25</v>
      </c>
      <c r="N126" s="659">
        <v>1</v>
      </c>
      <c r="O126" s="663">
        <v>0.5</v>
      </c>
      <c r="P126" s="662">
        <v>156.25</v>
      </c>
      <c r="Q126" s="664">
        <v>1</v>
      </c>
      <c r="R126" s="659">
        <v>1</v>
      </c>
      <c r="S126" s="664">
        <v>1</v>
      </c>
      <c r="T126" s="663">
        <v>0.5</v>
      </c>
      <c r="U126" s="665">
        <v>1</v>
      </c>
    </row>
    <row r="127" spans="1:21" ht="14.4" customHeight="1" x14ac:dyDescent="0.3">
      <c r="A127" s="658">
        <v>50</v>
      </c>
      <c r="B127" s="659" t="s">
        <v>517</v>
      </c>
      <c r="C127" s="659">
        <v>89301501</v>
      </c>
      <c r="D127" s="660" t="s">
        <v>3255</v>
      </c>
      <c r="E127" s="661" t="s">
        <v>2378</v>
      </c>
      <c r="F127" s="659" t="s">
        <v>2370</v>
      </c>
      <c r="G127" s="659" t="s">
        <v>2440</v>
      </c>
      <c r="H127" s="659" t="s">
        <v>1208</v>
      </c>
      <c r="I127" s="659" t="s">
        <v>2494</v>
      </c>
      <c r="J127" s="659" t="s">
        <v>2495</v>
      </c>
      <c r="K127" s="659" t="s">
        <v>2496</v>
      </c>
      <c r="L127" s="662">
        <v>126.09</v>
      </c>
      <c r="M127" s="662">
        <v>252.18</v>
      </c>
      <c r="N127" s="659">
        <v>2</v>
      </c>
      <c r="O127" s="663">
        <v>1</v>
      </c>
      <c r="P127" s="662"/>
      <c r="Q127" s="664">
        <v>0</v>
      </c>
      <c r="R127" s="659"/>
      <c r="S127" s="664">
        <v>0</v>
      </c>
      <c r="T127" s="663"/>
      <c r="U127" s="665">
        <v>0</v>
      </c>
    </row>
    <row r="128" spans="1:21" ht="14.4" customHeight="1" x14ac:dyDescent="0.3">
      <c r="A128" s="658">
        <v>50</v>
      </c>
      <c r="B128" s="659" t="s">
        <v>517</v>
      </c>
      <c r="C128" s="659">
        <v>89301501</v>
      </c>
      <c r="D128" s="660" t="s">
        <v>3255</v>
      </c>
      <c r="E128" s="661" t="s">
        <v>2378</v>
      </c>
      <c r="F128" s="659" t="s">
        <v>2370</v>
      </c>
      <c r="G128" s="659" t="s">
        <v>2440</v>
      </c>
      <c r="H128" s="659" t="s">
        <v>1208</v>
      </c>
      <c r="I128" s="659" t="s">
        <v>1336</v>
      </c>
      <c r="J128" s="659" t="s">
        <v>2266</v>
      </c>
      <c r="K128" s="659" t="s">
        <v>1665</v>
      </c>
      <c r="L128" s="662">
        <v>193.14</v>
      </c>
      <c r="M128" s="662">
        <v>386.28</v>
      </c>
      <c r="N128" s="659">
        <v>2</v>
      </c>
      <c r="O128" s="663">
        <v>1</v>
      </c>
      <c r="P128" s="662"/>
      <c r="Q128" s="664">
        <v>0</v>
      </c>
      <c r="R128" s="659"/>
      <c r="S128" s="664">
        <v>0</v>
      </c>
      <c r="T128" s="663"/>
      <c r="U128" s="665">
        <v>0</v>
      </c>
    </row>
    <row r="129" spans="1:21" ht="14.4" customHeight="1" x14ac:dyDescent="0.3">
      <c r="A129" s="658">
        <v>50</v>
      </c>
      <c r="B129" s="659" t="s">
        <v>517</v>
      </c>
      <c r="C129" s="659">
        <v>89301501</v>
      </c>
      <c r="D129" s="660" t="s">
        <v>3255</v>
      </c>
      <c r="E129" s="661" t="s">
        <v>2379</v>
      </c>
      <c r="F129" s="659" t="s">
        <v>2370</v>
      </c>
      <c r="G129" s="659" t="s">
        <v>2558</v>
      </c>
      <c r="H129" s="659" t="s">
        <v>518</v>
      </c>
      <c r="I129" s="659" t="s">
        <v>925</v>
      </c>
      <c r="J129" s="659" t="s">
        <v>926</v>
      </c>
      <c r="K129" s="659" t="s">
        <v>927</v>
      </c>
      <c r="L129" s="662">
        <v>95.25</v>
      </c>
      <c r="M129" s="662">
        <v>95.25</v>
      </c>
      <c r="N129" s="659">
        <v>1</v>
      </c>
      <c r="O129" s="663">
        <v>0.5</v>
      </c>
      <c r="P129" s="662"/>
      <c r="Q129" s="664">
        <v>0</v>
      </c>
      <c r="R129" s="659"/>
      <c r="S129" s="664">
        <v>0</v>
      </c>
      <c r="T129" s="663"/>
      <c r="U129" s="665">
        <v>0</v>
      </c>
    </row>
    <row r="130" spans="1:21" ht="14.4" customHeight="1" x14ac:dyDescent="0.3">
      <c r="A130" s="658">
        <v>50</v>
      </c>
      <c r="B130" s="659" t="s">
        <v>517</v>
      </c>
      <c r="C130" s="659">
        <v>89301501</v>
      </c>
      <c r="D130" s="660" t="s">
        <v>3255</v>
      </c>
      <c r="E130" s="661" t="s">
        <v>2379</v>
      </c>
      <c r="F130" s="659" t="s">
        <v>2370</v>
      </c>
      <c r="G130" s="659" t="s">
        <v>2558</v>
      </c>
      <c r="H130" s="659" t="s">
        <v>518</v>
      </c>
      <c r="I130" s="659" t="s">
        <v>2559</v>
      </c>
      <c r="J130" s="659" t="s">
        <v>2560</v>
      </c>
      <c r="K130" s="659" t="s">
        <v>2561</v>
      </c>
      <c r="L130" s="662">
        <v>47.63</v>
      </c>
      <c r="M130" s="662">
        <v>47.63</v>
      </c>
      <c r="N130" s="659">
        <v>1</v>
      </c>
      <c r="O130" s="663">
        <v>1</v>
      </c>
      <c r="P130" s="662"/>
      <c r="Q130" s="664">
        <v>0</v>
      </c>
      <c r="R130" s="659"/>
      <c r="S130" s="664">
        <v>0</v>
      </c>
      <c r="T130" s="663"/>
      <c r="U130" s="665">
        <v>0</v>
      </c>
    </row>
    <row r="131" spans="1:21" ht="14.4" customHeight="1" x14ac:dyDescent="0.3">
      <c r="A131" s="658">
        <v>50</v>
      </c>
      <c r="B131" s="659" t="s">
        <v>517</v>
      </c>
      <c r="C131" s="659">
        <v>89301501</v>
      </c>
      <c r="D131" s="660" t="s">
        <v>3255</v>
      </c>
      <c r="E131" s="661" t="s">
        <v>2379</v>
      </c>
      <c r="F131" s="659" t="s">
        <v>2370</v>
      </c>
      <c r="G131" s="659" t="s">
        <v>2388</v>
      </c>
      <c r="H131" s="659" t="s">
        <v>1208</v>
      </c>
      <c r="I131" s="659" t="s">
        <v>1227</v>
      </c>
      <c r="J131" s="659" t="s">
        <v>1228</v>
      </c>
      <c r="K131" s="659" t="s">
        <v>2272</v>
      </c>
      <c r="L131" s="662">
        <v>75.28</v>
      </c>
      <c r="M131" s="662">
        <v>75.28</v>
      </c>
      <c r="N131" s="659">
        <v>1</v>
      </c>
      <c r="O131" s="663">
        <v>0.5</v>
      </c>
      <c r="P131" s="662"/>
      <c r="Q131" s="664">
        <v>0</v>
      </c>
      <c r="R131" s="659"/>
      <c r="S131" s="664">
        <v>0</v>
      </c>
      <c r="T131" s="663"/>
      <c r="U131" s="665">
        <v>0</v>
      </c>
    </row>
    <row r="132" spans="1:21" ht="14.4" customHeight="1" x14ac:dyDescent="0.3">
      <c r="A132" s="658">
        <v>50</v>
      </c>
      <c r="B132" s="659" t="s">
        <v>517</v>
      </c>
      <c r="C132" s="659">
        <v>89301501</v>
      </c>
      <c r="D132" s="660" t="s">
        <v>3255</v>
      </c>
      <c r="E132" s="661" t="s">
        <v>2379</v>
      </c>
      <c r="F132" s="659" t="s">
        <v>2370</v>
      </c>
      <c r="G132" s="659" t="s">
        <v>2388</v>
      </c>
      <c r="H132" s="659" t="s">
        <v>1208</v>
      </c>
      <c r="I132" s="659" t="s">
        <v>1231</v>
      </c>
      <c r="J132" s="659" t="s">
        <v>1228</v>
      </c>
      <c r="K132" s="659" t="s">
        <v>2273</v>
      </c>
      <c r="L132" s="662">
        <v>150.55000000000001</v>
      </c>
      <c r="M132" s="662">
        <v>301.10000000000002</v>
      </c>
      <c r="N132" s="659">
        <v>2</v>
      </c>
      <c r="O132" s="663">
        <v>1</v>
      </c>
      <c r="P132" s="662"/>
      <c r="Q132" s="664">
        <v>0</v>
      </c>
      <c r="R132" s="659"/>
      <c r="S132" s="664">
        <v>0</v>
      </c>
      <c r="T132" s="663"/>
      <c r="U132" s="665">
        <v>0</v>
      </c>
    </row>
    <row r="133" spans="1:21" ht="14.4" customHeight="1" x14ac:dyDescent="0.3">
      <c r="A133" s="658">
        <v>50</v>
      </c>
      <c r="B133" s="659" t="s">
        <v>517</v>
      </c>
      <c r="C133" s="659">
        <v>89301501</v>
      </c>
      <c r="D133" s="660" t="s">
        <v>3255</v>
      </c>
      <c r="E133" s="661" t="s">
        <v>2379</v>
      </c>
      <c r="F133" s="659" t="s">
        <v>2370</v>
      </c>
      <c r="G133" s="659" t="s">
        <v>2388</v>
      </c>
      <c r="H133" s="659" t="s">
        <v>518</v>
      </c>
      <c r="I133" s="659" t="s">
        <v>2562</v>
      </c>
      <c r="J133" s="659" t="s">
        <v>2563</v>
      </c>
      <c r="K133" s="659" t="s">
        <v>2272</v>
      </c>
      <c r="L133" s="662">
        <v>0</v>
      </c>
      <c r="M133" s="662">
        <v>0</v>
      </c>
      <c r="N133" s="659">
        <v>2</v>
      </c>
      <c r="O133" s="663">
        <v>1</v>
      </c>
      <c r="P133" s="662"/>
      <c r="Q133" s="664"/>
      <c r="R133" s="659"/>
      <c r="S133" s="664">
        <v>0</v>
      </c>
      <c r="T133" s="663"/>
      <c r="U133" s="665">
        <v>0</v>
      </c>
    </row>
    <row r="134" spans="1:21" ht="14.4" customHeight="1" x14ac:dyDescent="0.3">
      <c r="A134" s="658">
        <v>50</v>
      </c>
      <c r="B134" s="659" t="s">
        <v>517</v>
      </c>
      <c r="C134" s="659">
        <v>89301501</v>
      </c>
      <c r="D134" s="660" t="s">
        <v>3255</v>
      </c>
      <c r="E134" s="661" t="s">
        <v>2379</v>
      </c>
      <c r="F134" s="659" t="s">
        <v>2370</v>
      </c>
      <c r="G134" s="659" t="s">
        <v>2388</v>
      </c>
      <c r="H134" s="659" t="s">
        <v>518</v>
      </c>
      <c r="I134" s="659" t="s">
        <v>2564</v>
      </c>
      <c r="J134" s="659" t="s">
        <v>2563</v>
      </c>
      <c r="K134" s="659" t="s">
        <v>2273</v>
      </c>
      <c r="L134" s="662">
        <v>0</v>
      </c>
      <c r="M134" s="662">
        <v>0</v>
      </c>
      <c r="N134" s="659">
        <v>1</v>
      </c>
      <c r="O134" s="663">
        <v>0.5</v>
      </c>
      <c r="P134" s="662"/>
      <c r="Q134" s="664"/>
      <c r="R134" s="659"/>
      <c r="S134" s="664">
        <v>0</v>
      </c>
      <c r="T134" s="663"/>
      <c r="U134" s="665">
        <v>0</v>
      </c>
    </row>
    <row r="135" spans="1:21" ht="14.4" customHeight="1" x14ac:dyDescent="0.3">
      <c r="A135" s="658">
        <v>50</v>
      </c>
      <c r="B135" s="659" t="s">
        <v>517</v>
      </c>
      <c r="C135" s="659">
        <v>89301501</v>
      </c>
      <c r="D135" s="660" t="s">
        <v>3255</v>
      </c>
      <c r="E135" s="661" t="s">
        <v>2379</v>
      </c>
      <c r="F135" s="659" t="s">
        <v>2370</v>
      </c>
      <c r="G135" s="659" t="s">
        <v>2389</v>
      </c>
      <c r="H135" s="659" t="s">
        <v>518</v>
      </c>
      <c r="I135" s="659" t="s">
        <v>2497</v>
      </c>
      <c r="J135" s="659" t="s">
        <v>956</v>
      </c>
      <c r="K135" s="659" t="s">
        <v>957</v>
      </c>
      <c r="L135" s="662">
        <v>81.209999999999994</v>
      </c>
      <c r="M135" s="662">
        <v>81.209999999999994</v>
      </c>
      <c r="N135" s="659">
        <v>1</v>
      </c>
      <c r="O135" s="663">
        <v>0.5</v>
      </c>
      <c r="P135" s="662"/>
      <c r="Q135" s="664">
        <v>0</v>
      </c>
      <c r="R135" s="659"/>
      <c r="S135" s="664">
        <v>0</v>
      </c>
      <c r="T135" s="663"/>
      <c r="U135" s="665">
        <v>0</v>
      </c>
    </row>
    <row r="136" spans="1:21" ht="14.4" customHeight="1" x14ac:dyDescent="0.3">
      <c r="A136" s="658">
        <v>50</v>
      </c>
      <c r="B136" s="659" t="s">
        <v>517</v>
      </c>
      <c r="C136" s="659">
        <v>89301501</v>
      </c>
      <c r="D136" s="660" t="s">
        <v>3255</v>
      </c>
      <c r="E136" s="661" t="s">
        <v>2379</v>
      </c>
      <c r="F136" s="659" t="s">
        <v>2370</v>
      </c>
      <c r="G136" s="659" t="s">
        <v>2389</v>
      </c>
      <c r="H136" s="659" t="s">
        <v>518</v>
      </c>
      <c r="I136" s="659" t="s">
        <v>2565</v>
      </c>
      <c r="J136" s="659" t="s">
        <v>2566</v>
      </c>
      <c r="K136" s="659" t="s">
        <v>957</v>
      </c>
      <c r="L136" s="662">
        <v>81.209999999999994</v>
      </c>
      <c r="M136" s="662">
        <v>81.209999999999994</v>
      </c>
      <c r="N136" s="659">
        <v>1</v>
      </c>
      <c r="O136" s="663">
        <v>0.5</v>
      </c>
      <c r="P136" s="662"/>
      <c r="Q136" s="664">
        <v>0</v>
      </c>
      <c r="R136" s="659"/>
      <c r="S136" s="664">
        <v>0</v>
      </c>
      <c r="T136" s="663"/>
      <c r="U136" s="665">
        <v>0</v>
      </c>
    </row>
    <row r="137" spans="1:21" ht="14.4" customHeight="1" x14ac:dyDescent="0.3">
      <c r="A137" s="658">
        <v>50</v>
      </c>
      <c r="B137" s="659" t="s">
        <v>517</v>
      </c>
      <c r="C137" s="659">
        <v>89301501</v>
      </c>
      <c r="D137" s="660" t="s">
        <v>3255</v>
      </c>
      <c r="E137" s="661" t="s">
        <v>2379</v>
      </c>
      <c r="F137" s="659" t="s">
        <v>2370</v>
      </c>
      <c r="G137" s="659" t="s">
        <v>2389</v>
      </c>
      <c r="H137" s="659" t="s">
        <v>518</v>
      </c>
      <c r="I137" s="659" t="s">
        <v>2567</v>
      </c>
      <c r="J137" s="659" t="s">
        <v>2568</v>
      </c>
      <c r="K137" s="659" t="s">
        <v>890</v>
      </c>
      <c r="L137" s="662">
        <v>60.92</v>
      </c>
      <c r="M137" s="662">
        <v>60.92</v>
      </c>
      <c r="N137" s="659">
        <v>1</v>
      </c>
      <c r="O137" s="663">
        <v>0.5</v>
      </c>
      <c r="P137" s="662"/>
      <c r="Q137" s="664">
        <v>0</v>
      </c>
      <c r="R137" s="659"/>
      <c r="S137" s="664">
        <v>0</v>
      </c>
      <c r="T137" s="663"/>
      <c r="U137" s="665">
        <v>0</v>
      </c>
    </row>
    <row r="138" spans="1:21" ht="14.4" customHeight="1" x14ac:dyDescent="0.3">
      <c r="A138" s="658">
        <v>50</v>
      </c>
      <c r="B138" s="659" t="s">
        <v>517</v>
      </c>
      <c r="C138" s="659">
        <v>89301501</v>
      </c>
      <c r="D138" s="660" t="s">
        <v>3255</v>
      </c>
      <c r="E138" s="661" t="s">
        <v>2379</v>
      </c>
      <c r="F138" s="659" t="s">
        <v>2370</v>
      </c>
      <c r="G138" s="659" t="s">
        <v>2499</v>
      </c>
      <c r="H138" s="659" t="s">
        <v>1208</v>
      </c>
      <c r="I138" s="659" t="s">
        <v>1529</v>
      </c>
      <c r="J138" s="659" t="s">
        <v>2305</v>
      </c>
      <c r="K138" s="659" t="s">
        <v>2306</v>
      </c>
      <c r="L138" s="662">
        <v>333.31</v>
      </c>
      <c r="M138" s="662">
        <v>333.31</v>
      </c>
      <c r="N138" s="659">
        <v>1</v>
      </c>
      <c r="O138" s="663">
        <v>0.5</v>
      </c>
      <c r="P138" s="662">
        <v>333.31</v>
      </c>
      <c r="Q138" s="664">
        <v>1</v>
      </c>
      <c r="R138" s="659">
        <v>1</v>
      </c>
      <c r="S138" s="664">
        <v>1</v>
      </c>
      <c r="T138" s="663">
        <v>0.5</v>
      </c>
      <c r="U138" s="665">
        <v>1</v>
      </c>
    </row>
    <row r="139" spans="1:21" ht="14.4" customHeight="1" x14ac:dyDescent="0.3">
      <c r="A139" s="658">
        <v>50</v>
      </c>
      <c r="B139" s="659" t="s">
        <v>517</v>
      </c>
      <c r="C139" s="659">
        <v>89301501</v>
      </c>
      <c r="D139" s="660" t="s">
        <v>3255</v>
      </c>
      <c r="E139" s="661" t="s">
        <v>2379</v>
      </c>
      <c r="F139" s="659" t="s">
        <v>2370</v>
      </c>
      <c r="G139" s="659" t="s">
        <v>2391</v>
      </c>
      <c r="H139" s="659" t="s">
        <v>518</v>
      </c>
      <c r="I139" s="659" t="s">
        <v>2569</v>
      </c>
      <c r="J139" s="659" t="s">
        <v>2570</v>
      </c>
      <c r="K139" s="659" t="s">
        <v>1357</v>
      </c>
      <c r="L139" s="662">
        <v>130.59</v>
      </c>
      <c r="M139" s="662">
        <v>261.18</v>
      </c>
      <c r="N139" s="659">
        <v>2</v>
      </c>
      <c r="O139" s="663">
        <v>1</v>
      </c>
      <c r="P139" s="662"/>
      <c r="Q139" s="664">
        <v>0</v>
      </c>
      <c r="R139" s="659"/>
      <c r="S139" s="664">
        <v>0</v>
      </c>
      <c r="T139" s="663"/>
      <c r="U139" s="665">
        <v>0</v>
      </c>
    </row>
    <row r="140" spans="1:21" ht="14.4" customHeight="1" x14ac:dyDescent="0.3">
      <c r="A140" s="658">
        <v>50</v>
      </c>
      <c r="B140" s="659" t="s">
        <v>517</v>
      </c>
      <c r="C140" s="659">
        <v>89301501</v>
      </c>
      <c r="D140" s="660" t="s">
        <v>3255</v>
      </c>
      <c r="E140" s="661" t="s">
        <v>2379</v>
      </c>
      <c r="F140" s="659" t="s">
        <v>2370</v>
      </c>
      <c r="G140" s="659" t="s">
        <v>2391</v>
      </c>
      <c r="H140" s="659" t="s">
        <v>1208</v>
      </c>
      <c r="I140" s="659" t="s">
        <v>1328</v>
      </c>
      <c r="J140" s="659" t="s">
        <v>1333</v>
      </c>
      <c r="K140" s="659" t="s">
        <v>1357</v>
      </c>
      <c r="L140" s="662">
        <v>130.59</v>
      </c>
      <c r="M140" s="662">
        <v>1044.72</v>
      </c>
      <c r="N140" s="659">
        <v>8</v>
      </c>
      <c r="O140" s="663">
        <v>4</v>
      </c>
      <c r="P140" s="662"/>
      <c r="Q140" s="664">
        <v>0</v>
      </c>
      <c r="R140" s="659"/>
      <c r="S140" s="664">
        <v>0</v>
      </c>
      <c r="T140" s="663"/>
      <c r="U140" s="665">
        <v>0</v>
      </c>
    </row>
    <row r="141" spans="1:21" ht="14.4" customHeight="1" x14ac:dyDescent="0.3">
      <c r="A141" s="658">
        <v>50</v>
      </c>
      <c r="B141" s="659" t="s">
        <v>517</v>
      </c>
      <c r="C141" s="659">
        <v>89301501</v>
      </c>
      <c r="D141" s="660" t="s">
        <v>3255</v>
      </c>
      <c r="E141" s="661" t="s">
        <v>2379</v>
      </c>
      <c r="F141" s="659" t="s">
        <v>2370</v>
      </c>
      <c r="G141" s="659" t="s">
        <v>2391</v>
      </c>
      <c r="H141" s="659" t="s">
        <v>1208</v>
      </c>
      <c r="I141" s="659" t="s">
        <v>1332</v>
      </c>
      <c r="J141" s="659" t="s">
        <v>1333</v>
      </c>
      <c r="K141" s="659" t="s">
        <v>2292</v>
      </c>
      <c r="L141" s="662">
        <v>435.3</v>
      </c>
      <c r="M141" s="662">
        <v>435.3</v>
      </c>
      <c r="N141" s="659">
        <v>1</v>
      </c>
      <c r="O141" s="663">
        <v>0.5</v>
      </c>
      <c r="P141" s="662"/>
      <c r="Q141" s="664">
        <v>0</v>
      </c>
      <c r="R141" s="659"/>
      <c r="S141" s="664">
        <v>0</v>
      </c>
      <c r="T141" s="663"/>
      <c r="U141" s="665">
        <v>0</v>
      </c>
    </row>
    <row r="142" spans="1:21" ht="14.4" customHeight="1" x14ac:dyDescent="0.3">
      <c r="A142" s="658">
        <v>50</v>
      </c>
      <c r="B142" s="659" t="s">
        <v>517</v>
      </c>
      <c r="C142" s="659">
        <v>89301501</v>
      </c>
      <c r="D142" s="660" t="s">
        <v>3255</v>
      </c>
      <c r="E142" s="661" t="s">
        <v>2379</v>
      </c>
      <c r="F142" s="659" t="s">
        <v>2370</v>
      </c>
      <c r="G142" s="659" t="s">
        <v>2391</v>
      </c>
      <c r="H142" s="659" t="s">
        <v>1208</v>
      </c>
      <c r="I142" s="659" t="s">
        <v>1386</v>
      </c>
      <c r="J142" s="659" t="s">
        <v>1391</v>
      </c>
      <c r="K142" s="659" t="s">
        <v>2293</v>
      </c>
      <c r="L142" s="662">
        <v>201.88</v>
      </c>
      <c r="M142" s="662">
        <v>1413.1599999999999</v>
      </c>
      <c r="N142" s="659">
        <v>7</v>
      </c>
      <c r="O142" s="663">
        <v>5.5</v>
      </c>
      <c r="P142" s="662">
        <v>403.76</v>
      </c>
      <c r="Q142" s="664">
        <v>0.28571428571428575</v>
      </c>
      <c r="R142" s="659">
        <v>2</v>
      </c>
      <c r="S142" s="664">
        <v>0.2857142857142857</v>
      </c>
      <c r="T142" s="663">
        <v>2</v>
      </c>
      <c r="U142" s="665">
        <v>0.36363636363636365</v>
      </c>
    </row>
    <row r="143" spans="1:21" ht="14.4" customHeight="1" x14ac:dyDescent="0.3">
      <c r="A143" s="658">
        <v>50</v>
      </c>
      <c r="B143" s="659" t="s">
        <v>517</v>
      </c>
      <c r="C143" s="659">
        <v>89301501</v>
      </c>
      <c r="D143" s="660" t="s">
        <v>3255</v>
      </c>
      <c r="E143" s="661" t="s">
        <v>2379</v>
      </c>
      <c r="F143" s="659" t="s">
        <v>2370</v>
      </c>
      <c r="G143" s="659" t="s">
        <v>2391</v>
      </c>
      <c r="H143" s="659" t="s">
        <v>1208</v>
      </c>
      <c r="I143" s="659" t="s">
        <v>1390</v>
      </c>
      <c r="J143" s="659" t="s">
        <v>1391</v>
      </c>
      <c r="K143" s="659" t="s">
        <v>2294</v>
      </c>
      <c r="L143" s="662">
        <v>672.94</v>
      </c>
      <c r="M143" s="662">
        <v>672.94</v>
      </c>
      <c r="N143" s="659">
        <v>1</v>
      </c>
      <c r="O143" s="663">
        <v>0.5</v>
      </c>
      <c r="P143" s="662"/>
      <c r="Q143" s="664">
        <v>0</v>
      </c>
      <c r="R143" s="659"/>
      <c r="S143" s="664">
        <v>0</v>
      </c>
      <c r="T143" s="663"/>
      <c r="U143" s="665">
        <v>0</v>
      </c>
    </row>
    <row r="144" spans="1:21" ht="14.4" customHeight="1" x14ac:dyDescent="0.3">
      <c r="A144" s="658">
        <v>50</v>
      </c>
      <c r="B144" s="659" t="s">
        <v>517</v>
      </c>
      <c r="C144" s="659">
        <v>89301501</v>
      </c>
      <c r="D144" s="660" t="s">
        <v>3255</v>
      </c>
      <c r="E144" s="661" t="s">
        <v>2379</v>
      </c>
      <c r="F144" s="659" t="s">
        <v>2370</v>
      </c>
      <c r="G144" s="659" t="s">
        <v>2391</v>
      </c>
      <c r="H144" s="659" t="s">
        <v>1208</v>
      </c>
      <c r="I144" s="659" t="s">
        <v>2500</v>
      </c>
      <c r="J144" s="659" t="s">
        <v>2442</v>
      </c>
      <c r="K144" s="659" t="s">
        <v>2443</v>
      </c>
      <c r="L144" s="662">
        <v>312.54000000000002</v>
      </c>
      <c r="M144" s="662">
        <v>312.54000000000002</v>
      </c>
      <c r="N144" s="659">
        <v>1</v>
      </c>
      <c r="O144" s="663">
        <v>1</v>
      </c>
      <c r="P144" s="662">
        <v>312.54000000000002</v>
      </c>
      <c r="Q144" s="664">
        <v>1</v>
      </c>
      <c r="R144" s="659">
        <v>1</v>
      </c>
      <c r="S144" s="664">
        <v>1</v>
      </c>
      <c r="T144" s="663">
        <v>1</v>
      </c>
      <c r="U144" s="665">
        <v>1</v>
      </c>
    </row>
    <row r="145" spans="1:21" ht="14.4" customHeight="1" x14ac:dyDescent="0.3">
      <c r="A145" s="658">
        <v>50</v>
      </c>
      <c r="B145" s="659" t="s">
        <v>517</v>
      </c>
      <c r="C145" s="659">
        <v>89301501</v>
      </c>
      <c r="D145" s="660" t="s">
        <v>3255</v>
      </c>
      <c r="E145" s="661" t="s">
        <v>2379</v>
      </c>
      <c r="F145" s="659" t="s">
        <v>2370</v>
      </c>
      <c r="G145" s="659" t="s">
        <v>2391</v>
      </c>
      <c r="H145" s="659" t="s">
        <v>518</v>
      </c>
      <c r="I145" s="659" t="s">
        <v>2571</v>
      </c>
      <c r="J145" s="659" t="s">
        <v>2570</v>
      </c>
      <c r="K145" s="659" t="s">
        <v>2572</v>
      </c>
      <c r="L145" s="662">
        <v>0</v>
      </c>
      <c r="M145" s="662">
        <v>0</v>
      </c>
      <c r="N145" s="659">
        <v>2</v>
      </c>
      <c r="O145" s="663">
        <v>1.5</v>
      </c>
      <c r="P145" s="662"/>
      <c r="Q145" s="664"/>
      <c r="R145" s="659"/>
      <c r="S145" s="664">
        <v>0</v>
      </c>
      <c r="T145" s="663"/>
      <c r="U145" s="665">
        <v>0</v>
      </c>
    </row>
    <row r="146" spans="1:21" ht="14.4" customHeight="1" x14ac:dyDescent="0.3">
      <c r="A146" s="658">
        <v>50</v>
      </c>
      <c r="B146" s="659" t="s">
        <v>517</v>
      </c>
      <c r="C146" s="659">
        <v>89301501</v>
      </c>
      <c r="D146" s="660" t="s">
        <v>3255</v>
      </c>
      <c r="E146" s="661" t="s">
        <v>2379</v>
      </c>
      <c r="F146" s="659" t="s">
        <v>2370</v>
      </c>
      <c r="G146" s="659" t="s">
        <v>2501</v>
      </c>
      <c r="H146" s="659" t="s">
        <v>1208</v>
      </c>
      <c r="I146" s="659" t="s">
        <v>1280</v>
      </c>
      <c r="J146" s="659" t="s">
        <v>1281</v>
      </c>
      <c r="K146" s="659" t="s">
        <v>1282</v>
      </c>
      <c r="L146" s="662">
        <v>41.89</v>
      </c>
      <c r="M146" s="662">
        <v>41.89</v>
      </c>
      <c r="N146" s="659">
        <v>1</v>
      </c>
      <c r="O146" s="663">
        <v>0.5</v>
      </c>
      <c r="P146" s="662"/>
      <c r="Q146" s="664">
        <v>0</v>
      </c>
      <c r="R146" s="659"/>
      <c r="S146" s="664">
        <v>0</v>
      </c>
      <c r="T146" s="663"/>
      <c r="U146" s="665">
        <v>0</v>
      </c>
    </row>
    <row r="147" spans="1:21" ht="14.4" customHeight="1" x14ac:dyDescent="0.3">
      <c r="A147" s="658">
        <v>50</v>
      </c>
      <c r="B147" s="659" t="s">
        <v>517</v>
      </c>
      <c r="C147" s="659">
        <v>89301501</v>
      </c>
      <c r="D147" s="660" t="s">
        <v>3255</v>
      </c>
      <c r="E147" s="661" t="s">
        <v>2379</v>
      </c>
      <c r="F147" s="659" t="s">
        <v>2370</v>
      </c>
      <c r="G147" s="659" t="s">
        <v>2392</v>
      </c>
      <c r="H147" s="659" t="s">
        <v>518</v>
      </c>
      <c r="I147" s="659" t="s">
        <v>2573</v>
      </c>
      <c r="J147" s="659" t="s">
        <v>2574</v>
      </c>
      <c r="K147" s="659" t="s">
        <v>2575</v>
      </c>
      <c r="L147" s="662">
        <v>31.43</v>
      </c>
      <c r="M147" s="662">
        <v>62.86</v>
      </c>
      <c r="N147" s="659">
        <v>2</v>
      </c>
      <c r="O147" s="663">
        <v>1</v>
      </c>
      <c r="P147" s="662"/>
      <c r="Q147" s="664">
        <v>0</v>
      </c>
      <c r="R147" s="659"/>
      <c r="S147" s="664">
        <v>0</v>
      </c>
      <c r="T147" s="663"/>
      <c r="U147" s="665">
        <v>0</v>
      </c>
    </row>
    <row r="148" spans="1:21" ht="14.4" customHeight="1" x14ac:dyDescent="0.3">
      <c r="A148" s="658">
        <v>50</v>
      </c>
      <c r="B148" s="659" t="s">
        <v>517</v>
      </c>
      <c r="C148" s="659">
        <v>89301501</v>
      </c>
      <c r="D148" s="660" t="s">
        <v>3255</v>
      </c>
      <c r="E148" s="661" t="s">
        <v>2379</v>
      </c>
      <c r="F148" s="659" t="s">
        <v>2370</v>
      </c>
      <c r="G148" s="659" t="s">
        <v>2392</v>
      </c>
      <c r="H148" s="659" t="s">
        <v>1208</v>
      </c>
      <c r="I148" s="659" t="s">
        <v>1269</v>
      </c>
      <c r="J148" s="659" t="s">
        <v>1270</v>
      </c>
      <c r="K148" s="659" t="s">
        <v>1271</v>
      </c>
      <c r="L148" s="662">
        <v>44.89</v>
      </c>
      <c r="M148" s="662">
        <v>448.89999999999992</v>
      </c>
      <c r="N148" s="659">
        <v>10</v>
      </c>
      <c r="O148" s="663">
        <v>5</v>
      </c>
      <c r="P148" s="662">
        <v>44.89</v>
      </c>
      <c r="Q148" s="664">
        <v>0.10000000000000002</v>
      </c>
      <c r="R148" s="659">
        <v>1</v>
      </c>
      <c r="S148" s="664">
        <v>0.1</v>
      </c>
      <c r="T148" s="663">
        <v>0.5</v>
      </c>
      <c r="U148" s="665">
        <v>0.1</v>
      </c>
    </row>
    <row r="149" spans="1:21" ht="14.4" customHeight="1" x14ac:dyDescent="0.3">
      <c r="A149" s="658">
        <v>50</v>
      </c>
      <c r="B149" s="659" t="s">
        <v>517</v>
      </c>
      <c r="C149" s="659">
        <v>89301501</v>
      </c>
      <c r="D149" s="660" t="s">
        <v>3255</v>
      </c>
      <c r="E149" s="661" t="s">
        <v>2379</v>
      </c>
      <c r="F149" s="659" t="s">
        <v>2370</v>
      </c>
      <c r="G149" s="659" t="s">
        <v>2392</v>
      </c>
      <c r="H149" s="659" t="s">
        <v>1208</v>
      </c>
      <c r="I149" s="659" t="s">
        <v>1924</v>
      </c>
      <c r="J149" s="659" t="s">
        <v>1925</v>
      </c>
      <c r="K149" s="659" t="s">
        <v>1926</v>
      </c>
      <c r="L149" s="662">
        <v>60.02</v>
      </c>
      <c r="M149" s="662">
        <v>60.02</v>
      </c>
      <c r="N149" s="659">
        <v>1</v>
      </c>
      <c r="O149" s="663">
        <v>0.5</v>
      </c>
      <c r="P149" s="662"/>
      <c r="Q149" s="664">
        <v>0</v>
      </c>
      <c r="R149" s="659"/>
      <c r="S149" s="664">
        <v>0</v>
      </c>
      <c r="T149" s="663"/>
      <c r="U149" s="665">
        <v>0</v>
      </c>
    </row>
    <row r="150" spans="1:21" ht="14.4" customHeight="1" x14ac:dyDescent="0.3">
      <c r="A150" s="658">
        <v>50</v>
      </c>
      <c r="B150" s="659" t="s">
        <v>517</v>
      </c>
      <c r="C150" s="659">
        <v>89301501</v>
      </c>
      <c r="D150" s="660" t="s">
        <v>3255</v>
      </c>
      <c r="E150" s="661" t="s">
        <v>2379</v>
      </c>
      <c r="F150" s="659" t="s">
        <v>2370</v>
      </c>
      <c r="G150" s="659" t="s">
        <v>2392</v>
      </c>
      <c r="H150" s="659" t="s">
        <v>518</v>
      </c>
      <c r="I150" s="659" t="s">
        <v>2576</v>
      </c>
      <c r="J150" s="659" t="s">
        <v>2577</v>
      </c>
      <c r="K150" s="659" t="s">
        <v>1271</v>
      </c>
      <c r="L150" s="662">
        <v>44.89</v>
      </c>
      <c r="M150" s="662">
        <v>44.89</v>
      </c>
      <c r="N150" s="659">
        <v>1</v>
      </c>
      <c r="O150" s="663">
        <v>0.5</v>
      </c>
      <c r="P150" s="662">
        <v>44.89</v>
      </c>
      <c r="Q150" s="664">
        <v>1</v>
      </c>
      <c r="R150" s="659">
        <v>1</v>
      </c>
      <c r="S150" s="664">
        <v>1</v>
      </c>
      <c r="T150" s="663">
        <v>0.5</v>
      </c>
      <c r="U150" s="665">
        <v>1</v>
      </c>
    </row>
    <row r="151" spans="1:21" ht="14.4" customHeight="1" x14ac:dyDescent="0.3">
      <c r="A151" s="658">
        <v>50</v>
      </c>
      <c r="B151" s="659" t="s">
        <v>517</v>
      </c>
      <c r="C151" s="659">
        <v>89301501</v>
      </c>
      <c r="D151" s="660" t="s">
        <v>3255</v>
      </c>
      <c r="E151" s="661" t="s">
        <v>2379</v>
      </c>
      <c r="F151" s="659" t="s">
        <v>2370</v>
      </c>
      <c r="G151" s="659" t="s">
        <v>2578</v>
      </c>
      <c r="H151" s="659" t="s">
        <v>518</v>
      </c>
      <c r="I151" s="659" t="s">
        <v>781</v>
      </c>
      <c r="J151" s="659" t="s">
        <v>2579</v>
      </c>
      <c r="K151" s="659" t="s">
        <v>2580</v>
      </c>
      <c r="L151" s="662">
        <v>36.89</v>
      </c>
      <c r="M151" s="662">
        <v>36.89</v>
      </c>
      <c r="N151" s="659">
        <v>1</v>
      </c>
      <c r="O151" s="663">
        <v>0.5</v>
      </c>
      <c r="P151" s="662"/>
      <c r="Q151" s="664">
        <v>0</v>
      </c>
      <c r="R151" s="659"/>
      <c r="S151" s="664">
        <v>0</v>
      </c>
      <c r="T151" s="663"/>
      <c r="U151" s="665">
        <v>0</v>
      </c>
    </row>
    <row r="152" spans="1:21" ht="14.4" customHeight="1" x14ac:dyDescent="0.3">
      <c r="A152" s="658">
        <v>50</v>
      </c>
      <c r="B152" s="659" t="s">
        <v>517</v>
      </c>
      <c r="C152" s="659">
        <v>89301501</v>
      </c>
      <c r="D152" s="660" t="s">
        <v>3255</v>
      </c>
      <c r="E152" s="661" t="s">
        <v>2379</v>
      </c>
      <c r="F152" s="659" t="s">
        <v>2370</v>
      </c>
      <c r="G152" s="659" t="s">
        <v>2581</v>
      </c>
      <c r="H152" s="659" t="s">
        <v>518</v>
      </c>
      <c r="I152" s="659" t="s">
        <v>2582</v>
      </c>
      <c r="J152" s="659" t="s">
        <v>2583</v>
      </c>
      <c r="K152" s="659" t="s">
        <v>2584</v>
      </c>
      <c r="L152" s="662">
        <v>164.15</v>
      </c>
      <c r="M152" s="662">
        <v>164.15</v>
      </c>
      <c r="N152" s="659">
        <v>1</v>
      </c>
      <c r="O152" s="663">
        <v>0.5</v>
      </c>
      <c r="P152" s="662"/>
      <c r="Q152" s="664">
        <v>0</v>
      </c>
      <c r="R152" s="659"/>
      <c r="S152" s="664">
        <v>0</v>
      </c>
      <c r="T152" s="663"/>
      <c r="U152" s="665">
        <v>0</v>
      </c>
    </row>
    <row r="153" spans="1:21" ht="14.4" customHeight="1" x14ac:dyDescent="0.3">
      <c r="A153" s="658">
        <v>50</v>
      </c>
      <c r="B153" s="659" t="s">
        <v>517</v>
      </c>
      <c r="C153" s="659">
        <v>89301501</v>
      </c>
      <c r="D153" s="660" t="s">
        <v>3255</v>
      </c>
      <c r="E153" s="661" t="s">
        <v>2379</v>
      </c>
      <c r="F153" s="659" t="s">
        <v>2370</v>
      </c>
      <c r="G153" s="659" t="s">
        <v>2397</v>
      </c>
      <c r="H153" s="659" t="s">
        <v>518</v>
      </c>
      <c r="I153" s="659" t="s">
        <v>801</v>
      </c>
      <c r="J153" s="659" t="s">
        <v>869</v>
      </c>
      <c r="K153" s="659" t="s">
        <v>2585</v>
      </c>
      <c r="L153" s="662">
        <v>128.9</v>
      </c>
      <c r="M153" s="662">
        <v>257.8</v>
      </c>
      <c r="N153" s="659">
        <v>2</v>
      </c>
      <c r="O153" s="663">
        <v>2</v>
      </c>
      <c r="P153" s="662"/>
      <c r="Q153" s="664">
        <v>0</v>
      </c>
      <c r="R153" s="659"/>
      <c r="S153" s="664">
        <v>0</v>
      </c>
      <c r="T153" s="663"/>
      <c r="U153" s="665">
        <v>0</v>
      </c>
    </row>
    <row r="154" spans="1:21" ht="14.4" customHeight="1" x14ac:dyDescent="0.3">
      <c r="A154" s="658">
        <v>50</v>
      </c>
      <c r="B154" s="659" t="s">
        <v>517</v>
      </c>
      <c r="C154" s="659">
        <v>89301501</v>
      </c>
      <c r="D154" s="660" t="s">
        <v>3255</v>
      </c>
      <c r="E154" s="661" t="s">
        <v>2379</v>
      </c>
      <c r="F154" s="659" t="s">
        <v>2370</v>
      </c>
      <c r="G154" s="659" t="s">
        <v>2586</v>
      </c>
      <c r="H154" s="659" t="s">
        <v>518</v>
      </c>
      <c r="I154" s="659" t="s">
        <v>2587</v>
      </c>
      <c r="J154" s="659" t="s">
        <v>2588</v>
      </c>
      <c r="K154" s="659" t="s">
        <v>1271</v>
      </c>
      <c r="L154" s="662">
        <v>273.48</v>
      </c>
      <c r="M154" s="662">
        <v>273.48</v>
      </c>
      <c r="N154" s="659">
        <v>1</v>
      </c>
      <c r="O154" s="663">
        <v>0.5</v>
      </c>
      <c r="P154" s="662">
        <v>273.48</v>
      </c>
      <c r="Q154" s="664">
        <v>1</v>
      </c>
      <c r="R154" s="659">
        <v>1</v>
      </c>
      <c r="S154" s="664">
        <v>1</v>
      </c>
      <c r="T154" s="663">
        <v>0.5</v>
      </c>
      <c r="U154" s="665">
        <v>1</v>
      </c>
    </row>
    <row r="155" spans="1:21" ht="14.4" customHeight="1" x14ac:dyDescent="0.3">
      <c r="A155" s="658">
        <v>50</v>
      </c>
      <c r="B155" s="659" t="s">
        <v>517</v>
      </c>
      <c r="C155" s="659">
        <v>89301501</v>
      </c>
      <c r="D155" s="660" t="s">
        <v>3255</v>
      </c>
      <c r="E155" s="661" t="s">
        <v>2379</v>
      </c>
      <c r="F155" s="659" t="s">
        <v>2370</v>
      </c>
      <c r="G155" s="659" t="s">
        <v>2444</v>
      </c>
      <c r="H155" s="659" t="s">
        <v>518</v>
      </c>
      <c r="I155" s="659" t="s">
        <v>2589</v>
      </c>
      <c r="J155" s="659" t="s">
        <v>2590</v>
      </c>
      <c r="K155" s="659" t="s">
        <v>2591</v>
      </c>
      <c r="L155" s="662">
        <v>61.65</v>
      </c>
      <c r="M155" s="662">
        <v>61.65</v>
      </c>
      <c r="N155" s="659">
        <v>1</v>
      </c>
      <c r="O155" s="663">
        <v>0.5</v>
      </c>
      <c r="P155" s="662">
        <v>61.65</v>
      </c>
      <c r="Q155" s="664">
        <v>1</v>
      </c>
      <c r="R155" s="659">
        <v>1</v>
      </c>
      <c r="S155" s="664">
        <v>1</v>
      </c>
      <c r="T155" s="663">
        <v>0.5</v>
      </c>
      <c r="U155" s="665">
        <v>1</v>
      </c>
    </row>
    <row r="156" spans="1:21" ht="14.4" customHeight="1" x14ac:dyDescent="0.3">
      <c r="A156" s="658">
        <v>50</v>
      </c>
      <c r="B156" s="659" t="s">
        <v>517</v>
      </c>
      <c r="C156" s="659">
        <v>89301501</v>
      </c>
      <c r="D156" s="660" t="s">
        <v>3255</v>
      </c>
      <c r="E156" s="661" t="s">
        <v>2379</v>
      </c>
      <c r="F156" s="659" t="s">
        <v>2370</v>
      </c>
      <c r="G156" s="659" t="s">
        <v>2444</v>
      </c>
      <c r="H156" s="659" t="s">
        <v>518</v>
      </c>
      <c r="I156" s="659" t="s">
        <v>2448</v>
      </c>
      <c r="J156" s="659" t="s">
        <v>2449</v>
      </c>
      <c r="K156" s="659" t="s">
        <v>2450</v>
      </c>
      <c r="L156" s="662">
        <v>0</v>
      </c>
      <c r="M156" s="662">
        <v>0</v>
      </c>
      <c r="N156" s="659">
        <v>1</v>
      </c>
      <c r="O156" s="663">
        <v>0.5</v>
      </c>
      <c r="P156" s="662"/>
      <c r="Q156" s="664"/>
      <c r="R156" s="659"/>
      <c r="S156" s="664">
        <v>0</v>
      </c>
      <c r="T156" s="663"/>
      <c r="U156" s="665">
        <v>0</v>
      </c>
    </row>
    <row r="157" spans="1:21" ht="14.4" customHeight="1" x14ac:dyDescent="0.3">
      <c r="A157" s="658">
        <v>50</v>
      </c>
      <c r="B157" s="659" t="s">
        <v>517</v>
      </c>
      <c r="C157" s="659">
        <v>89301501</v>
      </c>
      <c r="D157" s="660" t="s">
        <v>3255</v>
      </c>
      <c r="E157" s="661" t="s">
        <v>2379</v>
      </c>
      <c r="F157" s="659" t="s">
        <v>2370</v>
      </c>
      <c r="G157" s="659" t="s">
        <v>2444</v>
      </c>
      <c r="H157" s="659" t="s">
        <v>518</v>
      </c>
      <c r="I157" s="659" t="s">
        <v>857</v>
      </c>
      <c r="J157" s="659" t="s">
        <v>2449</v>
      </c>
      <c r="K157" s="659" t="s">
        <v>2451</v>
      </c>
      <c r="L157" s="662">
        <v>66.599999999999994</v>
      </c>
      <c r="M157" s="662">
        <v>199.79999999999998</v>
      </c>
      <c r="N157" s="659">
        <v>3</v>
      </c>
      <c r="O157" s="663">
        <v>1.5</v>
      </c>
      <c r="P157" s="662"/>
      <c r="Q157" s="664">
        <v>0</v>
      </c>
      <c r="R157" s="659"/>
      <c r="S157" s="664">
        <v>0</v>
      </c>
      <c r="T157" s="663"/>
      <c r="U157" s="665">
        <v>0</v>
      </c>
    </row>
    <row r="158" spans="1:21" ht="14.4" customHeight="1" x14ac:dyDescent="0.3">
      <c r="A158" s="658">
        <v>50</v>
      </c>
      <c r="B158" s="659" t="s">
        <v>517</v>
      </c>
      <c r="C158" s="659">
        <v>89301501</v>
      </c>
      <c r="D158" s="660" t="s">
        <v>3255</v>
      </c>
      <c r="E158" s="661" t="s">
        <v>2379</v>
      </c>
      <c r="F158" s="659" t="s">
        <v>2370</v>
      </c>
      <c r="G158" s="659" t="s">
        <v>2400</v>
      </c>
      <c r="H158" s="659" t="s">
        <v>518</v>
      </c>
      <c r="I158" s="659" t="s">
        <v>2592</v>
      </c>
      <c r="J158" s="659" t="s">
        <v>2593</v>
      </c>
      <c r="K158" s="659" t="s">
        <v>1353</v>
      </c>
      <c r="L158" s="662">
        <v>49.22</v>
      </c>
      <c r="M158" s="662">
        <v>49.22</v>
      </c>
      <c r="N158" s="659">
        <v>1</v>
      </c>
      <c r="O158" s="663">
        <v>0.5</v>
      </c>
      <c r="P158" s="662"/>
      <c r="Q158" s="664">
        <v>0</v>
      </c>
      <c r="R158" s="659"/>
      <c r="S158" s="664">
        <v>0</v>
      </c>
      <c r="T158" s="663"/>
      <c r="U158" s="665">
        <v>0</v>
      </c>
    </row>
    <row r="159" spans="1:21" ht="14.4" customHeight="1" x14ac:dyDescent="0.3">
      <c r="A159" s="658">
        <v>50</v>
      </c>
      <c r="B159" s="659" t="s">
        <v>517</v>
      </c>
      <c r="C159" s="659">
        <v>89301501</v>
      </c>
      <c r="D159" s="660" t="s">
        <v>3255</v>
      </c>
      <c r="E159" s="661" t="s">
        <v>2379</v>
      </c>
      <c r="F159" s="659" t="s">
        <v>2370</v>
      </c>
      <c r="G159" s="659" t="s">
        <v>2452</v>
      </c>
      <c r="H159" s="659" t="s">
        <v>518</v>
      </c>
      <c r="I159" s="659" t="s">
        <v>2594</v>
      </c>
      <c r="J159" s="659" t="s">
        <v>2509</v>
      </c>
      <c r="K159" s="659" t="s">
        <v>950</v>
      </c>
      <c r="L159" s="662">
        <v>0</v>
      </c>
      <c r="M159" s="662">
        <v>0</v>
      </c>
      <c r="N159" s="659">
        <v>1</v>
      </c>
      <c r="O159" s="663">
        <v>0.5</v>
      </c>
      <c r="P159" s="662"/>
      <c r="Q159" s="664"/>
      <c r="R159" s="659"/>
      <c r="S159" s="664">
        <v>0</v>
      </c>
      <c r="T159" s="663"/>
      <c r="U159" s="665">
        <v>0</v>
      </c>
    </row>
    <row r="160" spans="1:21" ht="14.4" customHeight="1" x14ac:dyDescent="0.3">
      <c r="A160" s="658">
        <v>50</v>
      </c>
      <c r="B160" s="659" t="s">
        <v>517</v>
      </c>
      <c r="C160" s="659">
        <v>89301501</v>
      </c>
      <c r="D160" s="660" t="s">
        <v>3255</v>
      </c>
      <c r="E160" s="661" t="s">
        <v>2379</v>
      </c>
      <c r="F160" s="659" t="s">
        <v>2370</v>
      </c>
      <c r="G160" s="659" t="s">
        <v>2452</v>
      </c>
      <c r="H160" s="659" t="s">
        <v>518</v>
      </c>
      <c r="I160" s="659" t="s">
        <v>2508</v>
      </c>
      <c r="J160" s="659" t="s">
        <v>2509</v>
      </c>
      <c r="K160" s="659" t="s">
        <v>736</v>
      </c>
      <c r="L160" s="662">
        <v>56.23</v>
      </c>
      <c r="M160" s="662">
        <v>56.23</v>
      </c>
      <c r="N160" s="659">
        <v>1</v>
      </c>
      <c r="O160" s="663">
        <v>0.5</v>
      </c>
      <c r="P160" s="662"/>
      <c r="Q160" s="664">
        <v>0</v>
      </c>
      <c r="R160" s="659"/>
      <c r="S160" s="664">
        <v>0</v>
      </c>
      <c r="T160" s="663"/>
      <c r="U160" s="665">
        <v>0</v>
      </c>
    </row>
    <row r="161" spans="1:21" ht="14.4" customHeight="1" x14ac:dyDescent="0.3">
      <c r="A161" s="658">
        <v>50</v>
      </c>
      <c r="B161" s="659" t="s">
        <v>517</v>
      </c>
      <c r="C161" s="659">
        <v>89301501</v>
      </c>
      <c r="D161" s="660" t="s">
        <v>3255</v>
      </c>
      <c r="E161" s="661" t="s">
        <v>2379</v>
      </c>
      <c r="F161" s="659" t="s">
        <v>2370</v>
      </c>
      <c r="G161" s="659" t="s">
        <v>2452</v>
      </c>
      <c r="H161" s="659" t="s">
        <v>518</v>
      </c>
      <c r="I161" s="659" t="s">
        <v>734</v>
      </c>
      <c r="J161" s="659" t="s">
        <v>735</v>
      </c>
      <c r="K161" s="659" t="s">
        <v>736</v>
      </c>
      <c r="L161" s="662">
        <v>42.18</v>
      </c>
      <c r="M161" s="662">
        <v>42.18</v>
      </c>
      <c r="N161" s="659">
        <v>1</v>
      </c>
      <c r="O161" s="663">
        <v>1</v>
      </c>
      <c r="P161" s="662"/>
      <c r="Q161" s="664">
        <v>0</v>
      </c>
      <c r="R161" s="659"/>
      <c r="S161" s="664">
        <v>0</v>
      </c>
      <c r="T161" s="663"/>
      <c r="U161" s="665">
        <v>0</v>
      </c>
    </row>
    <row r="162" spans="1:21" ht="14.4" customHeight="1" x14ac:dyDescent="0.3">
      <c r="A162" s="658">
        <v>50</v>
      </c>
      <c r="B162" s="659" t="s">
        <v>517</v>
      </c>
      <c r="C162" s="659">
        <v>89301501</v>
      </c>
      <c r="D162" s="660" t="s">
        <v>3255</v>
      </c>
      <c r="E162" s="661" t="s">
        <v>2379</v>
      </c>
      <c r="F162" s="659" t="s">
        <v>2370</v>
      </c>
      <c r="G162" s="659" t="s">
        <v>2595</v>
      </c>
      <c r="H162" s="659" t="s">
        <v>518</v>
      </c>
      <c r="I162" s="659" t="s">
        <v>903</v>
      </c>
      <c r="J162" s="659" t="s">
        <v>904</v>
      </c>
      <c r="K162" s="659" t="s">
        <v>905</v>
      </c>
      <c r="L162" s="662">
        <v>24.22</v>
      </c>
      <c r="M162" s="662">
        <v>24.22</v>
      </c>
      <c r="N162" s="659">
        <v>1</v>
      </c>
      <c r="O162" s="663">
        <v>0.5</v>
      </c>
      <c r="P162" s="662"/>
      <c r="Q162" s="664">
        <v>0</v>
      </c>
      <c r="R162" s="659"/>
      <c r="S162" s="664">
        <v>0</v>
      </c>
      <c r="T162" s="663"/>
      <c r="U162" s="665">
        <v>0</v>
      </c>
    </row>
    <row r="163" spans="1:21" ht="14.4" customHeight="1" x14ac:dyDescent="0.3">
      <c r="A163" s="658">
        <v>50</v>
      </c>
      <c r="B163" s="659" t="s">
        <v>517</v>
      </c>
      <c r="C163" s="659">
        <v>89301501</v>
      </c>
      <c r="D163" s="660" t="s">
        <v>3255</v>
      </c>
      <c r="E163" s="661" t="s">
        <v>2379</v>
      </c>
      <c r="F163" s="659" t="s">
        <v>2370</v>
      </c>
      <c r="G163" s="659" t="s">
        <v>2403</v>
      </c>
      <c r="H163" s="659" t="s">
        <v>518</v>
      </c>
      <c r="I163" s="659" t="s">
        <v>2404</v>
      </c>
      <c r="J163" s="659" t="s">
        <v>2405</v>
      </c>
      <c r="K163" s="659" t="s">
        <v>2406</v>
      </c>
      <c r="L163" s="662">
        <v>40.46</v>
      </c>
      <c r="M163" s="662">
        <v>40.46</v>
      </c>
      <c r="N163" s="659">
        <v>1</v>
      </c>
      <c r="O163" s="663">
        <v>0.5</v>
      </c>
      <c r="P163" s="662"/>
      <c r="Q163" s="664">
        <v>0</v>
      </c>
      <c r="R163" s="659"/>
      <c r="S163" s="664">
        <v>0</v>
      </c>
      <c r="T163" s="663"/>
      <c r="U163" s="665">
        <v>0</v>
      </c>
    </row>
    <row r="164" spans="1:21" ht="14.4" customHeight="1" x14ac:dyDescent="0.3">
      <c r="A164" s="658">
        <v>50</v>
      </c>
      <c r="B164" s="659" t="s">
        <v>517</v>
      </c>
      <c r="C164" s="659">
        <v>89301501</v>
      </c>
      <c r="D164" s="660" t="s">
        <v>3255</v>
      </c>
      <c r="E164" s="661" t="s">
        <v>2379</v>
      </c>
      <c r="F164" s="659" t="s">
        <v>2370</v>
      </c>
      <c r="G164" s="659" t="s">
        <v>2512</v>
      </c>
      <c r="H164" s="659" t="s">
        <v>518</v>
      </c>
      <c r="I164" s="659" t="s">
        <v>2513</v>
      </c>
      <c r="J164" s="659" t="s">
        <v>2514</v>
      </c>
      <c r="K164" s="659" t="s">
        <v>2515</v>
      </c>
      <c r="L164" s="662">
        <v>0</v>
      </c>
      <c r="M164" s="662">
        <v>0</v>
      </c>
      <c r="N164" s="659">
        <v>2</v>
      </c>
      <c r="O164" s="663">
        <v>1</v>
      </c>
      <c r="P164" s="662"/>
      <c r="Q164" s="664"/>
      <c r="R164" s="659"/>
      <c r="S164" s="664">
        <v>0</v>
      </c>
      <c r="T164" s="663"/>
      <c r="U164" s="665">
        <v>0</v>
      </c>
    </row>
    <row r="165" spans="1:21" ht="14.4" customHeight="1" x14ac:dyDescent="0.3">
      <c r="A165" s="658">
        <v>50</v>
      </c>
      <c r="B165" s="659" t="s">
        <v>517</v>
      </c>
      <c r="C165" s="659">
        <v>89301501</v>
      </c>
      <c r="D165" s="660" t="s">
        <v>3255</v>
      </c>
      <c r="E165" s="661" t="s">
        <v>2379</v>
      </c>
      <c r="F165" s="659" t="s">
        <v>2370</v>
      </c>
      <c r="G165" s="659" t="s">
        <v>2596</v>
      </c>
      <c r="H165" s="659" t="s">
        <v>518</v>
      </c>
      <c r="I165" s="659" t="s">
        <v>2597</v>
      </c>
      <c r="J165" s="659" t="s">
        <v>968</v>
      </c>
      <c r="K165" s="659" t="s">
        <v>969</v>
      </c>
      <c r="L165" s="662">
        <v>173.65</v>
      </c>
      <c r="M165" s="662">
        <v>173.65</v>
      </c>
      <c r="N165" s="659">
        <v>1</v>
      </c>
      <c r="O165" s="663">
        <v>0.5</v>
      </c>
      <c r="P165" s="662"/>
      <c r="Q165" s="664">
        <v>0</v>
      </c>
      <c r="R165" s="659"/>
      <c r="S165" s="664">
        <v>0</v>
      </c>
      <c r="T165" s="663"/>
      <c r="U165" s="665">
        <v>0</v>
      </c>
    </row>
    <row r="166" spans="1:21" ht="14.4" customHeight="1" x14ac:dyDescent="0.3">
      <c r="A166" s="658">
        <v>50</v>
      </c>
      <c r="B166" s="659" t="s">
        <v>517</v>
      </c>
      <c r="C166" s="659">
        <v>89301501</v>
      </c>
      <c r="D166" s="660" t="s">
        <v>3255</v>
      </c>
      <c r="E166" s="661" t="s">
        <v>2379</v>
      </c>
      <c r="F166" s="659" t="s">
        <v>2370</v>
      </c>
      <c r="G166" s="659" t="s">
        <v>2516</v>
      </c>
      <c r="H166" s="659" t="s">
        <v>518</v>
      </c>
      <c r="I166" s="659" t="s">
        <v>2598</v>
      </c>
      <c r="J166" s="659" t="s">
        <v>2518</v>
      </c>
      <c r="K166" s="659" t="s">
        <v>2599</v>
      </c>
      <c r="L166" s="662">
        <v>0</v>
      </c>
      <c r="M166" s="662">
        <v>0</v>
      </c>
      <c r="N166" s="659">
        <v>2</v>
      </c>
      <c r="O166" s="663">
        <v>1</v>
      </c>
      <c r="P166" s="662"/>
      <c r="Q166" s="664"/>
      <c r="R166" s="659"/>
      <c r="S166" s="664">
        <v>0</v>
      </c>
      <c r="T166" s="663"/>
      <c r="U166" s="665">
        <v>0</v>
      </c>
    </row>
    <row r="167" spans="1:21" ht="14.4" customHeight="1" x14ac:dyDescent="0.3">
      <c r="A167" s="658">
        <v>50</v>
      </c>
      <c r="B167" s="659" t="s">
        <v>517</v>
      </c>
      <c r="C167" s="659">
        <v>89301501</v>
      </c>
      <c r="D167" s="660" t="s">
        <v>3255</v>
      </c>
      <c r="E167" s="661" t="s">
        <v>2379</v>
      </c>
      <c r="F167" s="659" t="s">
        <v>2370</v>
      </c>
      <c r="G167" s="659" t="s">
        <v>2600</v>
      </c>
      <c r="H167" s="659" t="s">
        <v>518</v>
      </c>
      <c r="I167" s="659" t="s">
        <v>2601</v>
      </c>
      <c r="J167" s="659" t="s">
        <v>2602</v>
      </c>
      <c r="K167" s="659" t="s">
        <v>2603</v>
      </c>
      <c r="L167" s="662">
        <v>0</v>
      </c>
      <c r="M167" s="662">
        <v>0</v>
      </c>
      <c r="N167" s="659">
        <v>1</v>
      </c>
      <c r="O167" s="663">
        <v>0.5</v>
      </c>
      <c r="P167" s="662"/>
      <c r="Q167" s="664"/>
      <c r="R167" s="659"/>
      <c r="S167" s="664">
        <v>0</v>
      </c>
      <c r="T167" s="663"/>
      <c r="U167" s="665">
        <v>0</v>
      </c>
    </row>
    <row r="168" spans="1:21" ht="14.4" customHeight="1" x14ac:dyDescent="0.3">
      <c r="A168" s="658">
        <v>50</v>
      </c>
      <c r="B168" s="659" t="s">
        <v>517</v>
      </c>
      <c r="C168" s="659">
        <v>89301501</v>
      </c>
      <c r="D168" s="660" t="s">
        <v>3255</v>
      </c>
      <c r="E168" s="661" t="s">
        <v>2379</v>
      </c>
      <c r="F168" s="659" t="s">
        <v>2370</v>
      </c>
      <c r="G168" s="659" t="s">
        <v>2454</v>
      </c>
      <c r="H168" s="659" t="s">
        <v>1208</v>
      </c>
      <c r="I168" s="659" t="s">
        <v>1932</v>
      </c>
      <c r="J168" s="659" t="s">
        <v>1417</v>
      </c>
      <c r="K168" s="659" t="s">
        <v>1933</v>
      </c>
      <c r="L168" s="662">
        <v>25.07</v>
      </c>
      <c r="M168" s="662">
        <v>25.07</v>
      </c>
      <c r="N168" s="659">
        <v>1</v>
      </c>
      <c r="O168" s="663">
        <v>0.5</v>
      </c>
      <c r="P168" s="662"/>
      <c r="Q168" s="664">
        <v>0</v>
      </c>
      <c r="R168" s="659"/>
      <c r="S168" s="664">
        <v>0</v>
      </c>
      <c r="T168" s="663"/>
      <c r="U168" s="665">
        <v>0</v>
      </c>
    </row>
    <row r="169" spans="1:21" ht="14.4" customHeight="1" x14ac:dyDescent="0.3">
      <c r="A169" s="658">
        <v>50</v>
      </c>
      <c r="B169" s="659" t="s">
        <v>517</v>
      </c>
      <c r="C169" s="659">
        <v>89301501</v>
      </c>
      <c r="D169" s="660" t="s">
        <v>3255</v>
      </c>
      <c r="E169" s="661" t="s">
        <v>2379</v>
      </c>
      <c r="F169" s="659" t="s">
        <v>2370</v>
      </c>
      <c r="G169" s="659" t="s">
        <v>2454</v>
      </c>
      <c r="H169" s="659" t="s">
        <v>518</v>
      </c>
      <c r="I169" s="659" t="s">
        <v>2604</v>
      </c>
      <c r="J169" s="659" t="s">
        <v>2605</v>
      </c>
      <c r="K169" s="659" t="s">
        <v>2606</v>
      </c>
      <c r="L169" s="662">
        <v>25.07</v>
      </c>
      <c r="M169" s="662">
        <v>25.07</v>
      </c>
      <c r="N169" s="659">
        <v>1</v>
      </c>
      <c r="O169" s="663">
        <v>0.5</v>
      </c>
      <c r="P169" s="662"/>
      <c r="Q169" s="664">
        <v>0</v>
      </c>
      <c r="R169" s="659"/>
      <c r="S169" s="664">
        <v>0</v>
      </c>
      <c r="T169" s="663"/>
      <c r="U169" s="665">
        <v>0</v>
      </c>
    </row>
    <row r="170" spans="1:21" ht="14.4" customHeight="1" x14ac:dyDescent="0.3">
      <c r="A170" s="658">
        <v>50</v>
      </c>
      <c r="B170" s="659" t="s">
        <v>517</v>
      </c>
      <c r="C170" s="659">
        <v>89301501</v>
      </c>
      <c r="D170" s="660" t="s">
        <v>3255</v>
      </c>
      <c r="E170" s="661" t="s">
        <v>2379</v>
      </c>
      <c r="F170" s="659" t="s">
        <v>2370</v>
      </c>
      <c r="G170" s="659" t="s">
        <v>2407</v>
      </c>
      <c r="H170" s="659" t="s">
        <v>518</v>
      </c>
      <c r="I170" s="659" t="s">
        <v>2607</v>
      </c>
      <c r="J170" s="659" t="s">
        <v>2523</v>
      </c>
      <c r="K170" s="659" t="s">
        <v>543</v>
      </c>
      <c r="L170" s="662">
        <v>104.66</v>
      </c>
      <c r="M170" s="662">
        <v>104.66</v>
      </c>
      <c r="N170" s="659">
        <v>1</v>
      </c>
      <c r="O170" s="663">
        <v>0.5</v>
      </c>
      <c r="P170" s="662"/>
      <c r="Q170" s="664">
        <v>0</v>
      </c>
      <c r="R170" s="659"/>
      <c r="S170" s="664">
        <v>0</v>
      </c>
      <c r="T170" s="663"/>
      <c r="U170" s="665">
        <v>0</v>
      </c>
    </row>
    <row r="171" spans="1:21" ht="14.4" customHeight="1" x14ac:dyDescent="0.3">
      <c r="A171" s="658">
        <v>50</v>
      </c>
      <c r="B171" s="659" t="s">
        <v>517</v>
      </c>
      <c r="C171" s="659">
        <v>89301501</v>
      </c>
      <c r="D171" s="660" t="s">
        <v>3255</v>
      </c>
      <c r="E171" s="661" t="s">
        <v>2379</v>
      </c>
      <c r="F171" s="659" t="s">
        <v>2370</v>
      </c>
      <c r="G171" s="659" t="s">
        <v>2407</v>
      </c>
      <c r="H171" s="659" t="s">
        <v>518</v>
      </c>
      <c r="I171" s="659" t="s">
        <v>541</v>
      </c>
      <c r="J171" s="659" t="s">
        <v>542</v>
      </c>
      <c r="K171" s="659" t="s">
        <v>543</v>
      </c>
      <c r="L171" s="662">
        <v>104.66</v>
      </c>
      <c r="M171" s="662">
        <v>627.95999999999992</v>
      </c>
      <c r="N171" s="659">
        <v>6</v>
      </c>
      <c r="O171" s="663">
        <v>3</v>
      </c>
      <c r="P171" s="662">
        <v>104.66</v>
      </c>
      <c r="Q171" s="664">
        <v>0.16666666666666669</v>
      </c>
      <c r="R171" s="659">
        <v>1</v>
      </c>
      <c r="S171" s="664">
        <v>0.16666666666666666</v>
      </c>
      <c r="T171" s="663">
        <v>0.5</v>
      </c>
      <c r="U171" s="665">
        <v>0.16666666666666666</v>
      </c>
    </row>
    <row r="172" spans="1:21" ht="14.4" customHeight="1" x14ac:dyDescent="0.3">
      <c r="A172" s="658">
        <v>50</v>
      </c>
      <c r="B172" s="659" t="s">
        <v>517</v>
      </c>
      <c r="C172" s="659">
        <v>89301501</v>
      </c>
      <c r="D172" s="660" t="s">
        <v>3255</v>
      </c>
      <c r="E172" s="661" t="s">
        <v>2379</v>
      </c>
      <c r="F172" s="659" t="s">
        <v>2370</v>
      </c>
      <c r="G172" s="659" t="s">
        <v>2407</v>
      </c>
      <c r="H172" s="659" t="s">
        <v>518</v>
      </c>
      <c r="I172" s="659" t="s">
        <v>2608</v>
      </c>
      <c r="J172" s="659" t="s">
        <v>2523</v>
      </c>
      <c r="K172" s="659" t="s">
        <v>543</v>
      </c>
      <c r="L172" s="662">
        <v>0</v>
      </c>
      <c r="M172" s="662">
        <v>0</v>
      </c>
      <c r="N172" s="659">
        <v>1</v>
      </c>
      <c r="O172" s="663">
        <v>0.5</v>
      </c>
      <c r="P172" s="662"/>
      <c r="Q172" s="664"/>
      <c r="R172" s="659"/>
      <c r="S172" s="664">
        <v>0</v>
      </c>
      <c r="T172" s="663"/>
      <c r="U172" s="665">
        <v>0</v>
      </c>
    </row>
    <row r="173" spans="1:21" ht="14.4" customHeight="1" x14ac:dyDescent="0.3">
      <c r="A173" s="658">
        <v>50</v>
      </c>
      <c r="B173" s="659" t="s">
        <v>517</v>
      </c>
      <c r="C173" s="659">
        <v>89301501</v>
      </c>
      <c r="D173" s="660" t="s">
        <v>3255</v>
      </c>
      <c r="E173" s="661" t="s">
        <v>2379</v>
      </c>
      <c r="F173" s="659" t="s">
        <v>2370</v>
      </c>
      <c r="G173" s="659" t="s">
        <v>2407</v>
      </c>
      <c r="H173" s="659" t="s">
        <v>518</v>
      </c>
      <c r="I173" s="659" t="s">
        <v>2609</v>
      </c>
      <c r="J173" s="659" t="s">
        <v>2523</v>
      </c>
      <c r="K173" s="659" t="s">
        <v>543</v>
      </c>
      <c r="L173" s="662">
        <v>0</v>
      </c>
      <c r="M173" s="662">
        <v>0</v>
      </c>
      <c r="N173" s="659">
        <v>2</v>
      </c>
      <c r="O173" s="663">
        <v>1</v>
      </c>
      <c r="P173" s="662"/>
      <c r="Q173" s="664"/>
      <c r="R173" s="659"/>
      <c r="S173" s="664">
        <v>0</v>
      </c>
      <c r="T173" s="663"/>
      <c r="U173" s="665">
        <v>0</v>
      </c>
    </row>
    <row r="174" spans="1:21" ht="14.4" customHeight="1" x14ac:dyDescent="0.3">
      <c r="A174" s="658">
        <v>50</v>
      </c>
      <c r="B174" s="659" t="s">
        <v>517</v>
      </c>
      <c r="C174" s="659">
        <v>89301501</v>
      </c>
      <c r="D174" s="660" t="s">
        <v>3255</v>
      </c>
      <c r="E174" s="661" t="s">
        <v>2379</v>
      </c>
      <c r="F174" s="659" t="s">
        <v>2370</v>
      </c>
      <c r="G174" s="659" t="s">
        <v>2407</v>
      </c>
      <c r="H174" s="659" t="s">
        <v>518</v>
      </c>
      <c r="I174" s="659" t="s">
        <v>2610</v>
      </c>
      <c r="J174" s="659" t="s">
        <v>2611</v>
      </c>
      <c r="K174" s="659" t="s">
        <v>2612</v>
      </c>
      <c r="L174" s="662">
        <v>0</v>
      </c>
      <c r="M174" s="662">
        <v>0</v>
      </c>
      <c r="N174" s="659">
        <v>1</v>
      </c>
      <c r="O174" s="663">
        <v>0.5</v>
      </c>
      <c r="P174" s="662"/>
      <c r="Q174" s="664"/>
      <c r="R174" s="659"/>
      <c r="S174" s="664">
        <v>0</v>
      </c>
      <c r="T174" s="663"/>
      <c r="U174" s="665">
        <v>0</v>
      </c>
    </row>
    <row r="175" spans="1:21" ht="14.4" customHeight="1" x14ac:dyDescent="0.3">
      <c r="A175" s="658">
        <v>50</v>
      </c>
      <c r="B175" s="659" t="s">
        <v>517</v>
      </c>
      <c r="C175" s="659">
        <v>89301501</v>
      </c>
      <c r="D175" s="660" t="s">
        <v>3255</v>
      </c>
      <c r="E175" s="661" t="s">
        <v>2379</v>
      </c>
      <c r="F175" s="659" t="s">
        <v>2370</v>
      </c>
      <c r="G175" s="659" t="s">
        <v>2407</v>
      </c>
      <c r="H175" s="659" t="s">
        <v>518</v>
      </c>
      <c r="I175" s="659" t="s">
        <v>2613</v>
      </c>
      <c r="J175" s="659" t="s">
        <v>2614</v>
      </c>
      <c r="K175" s="659" t="s">
        <v>543</v>
      </c>
      <c r="L175" s="662">
        <v>0</v>
      </c>
      <c r="M175" s="662">
        <v>0</v>
      </c>
      <c r="N175" s="659">
        <v>2</v>
      </c>
      <c r="O175" s="663">
        <v>1</v>
      </c>
      <c r="P175" s="662"/>
      <c r="Q175" s="664"/>
      <c r="R175" s="659"/>
      <c r="S175" s="664">
        <v>0</v>
      </c>
      <c r="T175" s="663"/>
      <c r="U175" s="665">
        <v>0</v>
      </c>
    </row>
    <row r="176" spans="1:21" ht="14.4" customHeight="1" x14ac:dyDescent="0.3">
      <c r="A176" s="658">
        <v>50</v>
      </c>
      <c r="B176" s="659" t="s">
        <v>517</v>
      </c>
      <c r="C176" s="659">
        <v>89301501</v>
      </c>
      <c r="D176" s="660" t="s">
        <v>3255</v>
      </c>
      <c r="E176" s="661" t="s">
        <v>2379</v>
      </c>
      <c r="F176" s="659" t="s">
        <v>2370</v>
      </c>
      <c r="G176" s="659" t="s">
        <v>2407</v>
      </c>
      <c r="H176" s="659" t="s">
        <v>518</v>
      </c>
      <c r="I176" s="659" t="s">
        <v>2615</v>
      </c>
      <c r="J176" s="659" t="s">
        <v>2611</v>
      </c>
      <c r="K176" s="659" t="s">
        <v>2616</v>
      </c>
      <c r="L176" s="662">
        <v>0</v>
      </c>
      <c r="M176" s="662">
        <v>0</v>
      </c>
      <c r="N176" s="659">
        <v>1</v>
      </c>
      <c r="O176" s="663">
        <v>0.5</v>
      </c>
      <c r="P176" s="662"/>
      <c r="Q176" s="664"/>
      <c r="R176" s="659"/>
      <c r="S176" s="664">
        <v>0</v>
      </c>
      <c r="T176" s="663"/>
      <c r="U176" s="665">
        <v>0</v>
      </c>
    </row>
    <row r="177" spans="1:21" ht="14.4" customHeight="1" x14ac:dyDescent="0.3">
      <c r="A177" s="658">
        <v>50</v>
      </c>
      <c r="B177" s="659" t="s">
        <v>517</v>
      </c>
      <c r="C177" s="659">
        <v>89301501</v>
      </c>
      <c r="D177" s="660" t="s">
        <v>3255</v>
      </c>
      <c r="E177" s="661" t="s">
        <v>2379</v>
      </c>
      <c r="F177" s="659" t="s">
        <v>2370</v>
      </c>
      <c r="G177" s="659" t="s">
        <v>2407</v>
      </c>
      <c r="H177" s="659" t="s">
        <v>518</v>
      </c>
      <c r="I177" s="659" t="s">
        <v>2617</v>
      </c>
      <c r="J177" s="659" t="s">
        <v>542</v>
      </c>
      <c r="K177" s="659" t="s">
        <v>543</v>
      </c>
      <c r="L177" s="662">
        <v>0</v>
      </c>
      <c r="M177" s="662">
        <v>0</v>
      </c>
      <c r="N177" s="659">
        <v>1</v>
      </c>
      <c r="O177" s="663">
        <v>0.5</v>
      </c>
      <c r="P177" s="662"/>
      <c r="Q177" s="664"/>
      <c r="R177" s="659"/>
      <c r="S177" s="664">
        <v>0</v>
      </c>
      <c r="T177" s="663"/>
      <c r="U177" s="665">
        <v>0</v>
      </c>
    </row>
    <row r="178" spans="1:21" ht="14.4" customHeight="1" x14ac:dyDescent="0.3">
      <c r="A178" s="658">
        <v>50</v>
      </c>
      <c r="B178" s="659" t="s">
        <v>517</v>
      </c>
      <c r="C178" s="659">
        <v>89301501</v>
      </c>
      <c r="D178" s="660" t="s">
        <v>3255</v>
      </c>
      <c r="E178" s="661" t="s">
        <v>2379</v>
      </c>
      <c r="F178" s="659" t="s">
        <v>2370</v>
      </c>
      <c r="G178" s="659" t="s">
        <v>2408</v>
      </c>
      <c r="H178" s="659" t="s">
        <v>518</v>
      </c>
      <c r="I178" s="659" t="s">
        <v>2455</v>
      </c>
      <c r="J178" s="659" t="s">
        <v>2410</v>
      </c>
      <c r="K178" s="659" t="s">
        <v>2329</v>
      </c>
      <c r="L178" s="662">
        <v>0</v>
      </c>
      <c r="M178" s="662">
        <v>0</v>
      </c>
      <c r="N178" s="659">
        <v>15</v>
      </c>
      <c r="O178" s="663">
        <v>7.5</v>
      </c>
      <c r="P178" s="662">
        <v>0</v>
      </c>
      <c r="Q178" s="664"/>
      <c r="R178" s="659">
        <v>1</v>
      </c>
      <c r="S178" s="664">
        <v>6.6666666666666666E-2</v>
      </c>
      <c r="T178" s="663">
        <v>0.5</v>
      </c>
      <c r="U178" s="665">
        <v>6.6666666666666666E-2</v>
      </c>
    </row>
    <row r="179" spans="1:21" ht="14.4" customHeight="1" x14ac:dyDescent="0.3">
      <c r="A179" s="658">
        <v>50</v>
      </c>
      <c r="B179" s="659" t="s">
        <v>517</v>
      </c>
      <c r="C179" s="659">
        <v>89301501</v>
      </c>
      <c r="D179" s="660" t="s">
        <v>3255</v>
      </c>
      <c r="E179" s="661" t="s">
        <v>2379</v>
      </c>
      <c r="F179" s="659" t="s">
        <v>2370</v>
      </c>
      <c r="G179" s="659" t="s">
        <v>2408</v>
      </c>
      <c r="H179" s="659" t="s">
        <v>518</v>
      </c>
      <c r="I179" s="659" t="s">
        <v>2531</v>
      </c>
      <c r="J179" s="659" t="s">
        <v>938</v>
      </c>
      <c r="K179" s="659" t="s">
        <v>736</v>
      </c>
      <c r="L179" s="662">
        <v>30.65</v>
      </c>
      <c r="M179" s="662">
        <v>30.65</v>
      </c>
      <c r="N179" s="659">
        <v>1</v>
      </c>
      <c r="O179" s="663">
        <v>0.5</v>
      </c>
      <c r="P179" s="662">
        <v>30.65</v>
      </c>
      <c r="Q179" s="664">
        <v>1</v>
      </c>
      <c r="R179" s="659">
        <v>1</v>
      </c>
      <c r="S179" s="664">
        <v>1</v>
      </c>
      <c r="T179" s="663">
        <v>0.5</v>
      </c>
      <c r="U179" s="665">
        <v>1</v>
      </c>
    </row>
    <row r="180" spans="1:21" ht="14.4" customHeight="1" x14ac:dyDescent="0.3">
      <c r="A180" s="658">
        <v>50</v>
      </c>
      <c r="B180" s="659" t="s">
        <v>517</v>
      </c>
      <c r="C180" s="659">
        <v>89301501</v>
      </c>
      <c r="D180" s="660" t="s">
        <v>3255</v>
      </c>
      <c r="E180" s="661" t="s">
        <v>2379</v>
      </c>
      <c r="F180" s="659" t="s">
        <v>2370</v>
      </c>
      <c r="G180" s="659" t="s">
        <v>2408</v>
      </c>
      <c r="H180" s="659" t="s">
        <v>518</v>
      </c>
      <c r="I180" s="659" t="s">
        <v>937</v>
      </c>
      <c r="J180" s="659" t="s">
        <v>938</v>
      </c>
      <c r="K180" s="659" t="s">
        <v>939</v>
      </c>
      <c r="L180" s="662">
        <v>61.29</v>
      </c>
      <c r="M180" s="662">
        <v>61.29</v>
      </c>
      <c r="N180" s="659">
        <v>1</v>
      </c>
      <c r="O180" s="663">
        <v>0.5</v>
      </c>
      <c r="P180" s="662"/>
      <c r="Q180" s="664">
        <v>0</v>
      </c>
      <c r="R180" s="659"/>
      <c r="S180" s="664">
        <v>0</v>
      </c>
      <c r="T180" s="663"/>
      <c r="U180" s="665">
        <v>0</v>
      </c>
    </row>
    <row r="181" spans="1:21" ht="14.4" customHeight="1" x14ac:dyDescent="0.3">
      <c r="A181" s="658">
        <v>50</v>
      </c>
      <c r="B181" s="659" t="s">
        <v>517</v>
      </c>
      <c r="C181" s="659">
        <v>89301501</v>
      </c>
      <c r="D181" s="660" t="s">
        <v>3255</v>
      </c>
      <c r="E181" s="661" t="s">
        <v>2379</v>
      </c>
      <c r="F181" s="659" t="s">
        <v>2370</v>
      </c>
      <c r="G181" s="659" t="s">
        <v>2456</v>
      </c>
      <c r="H181" s="659" t="s">
        <v>1208</v>
      </c>
      <c r="I181" s="659" t="s">
        <v>2457</v>
      </c>
      <c r="J181" s="659" t="s">
        <v>2458</v>
      </c>
      <c r="K181" s="659" t="s">
        <v>2459</v>
      </c>
      <c r="L181" s="662">
        <v>50.57</v>
      </c>
      <c r="M181" s="662">
        <v>50.57</v>
      </c>
      <c r="N181" s="659">
        <v>1</v>
      </c>
      <c r="O181" s="663">
        <v>0.5</v>
      </c>
      <c r="P181" s="662"/>
      <c r="Q181" s="664">
        <v>0</v>
      </c>
      <c r="R181" s="659"/>
      <c r="S181" s="664">
        <v>0</v>
      </c>
      <c r="T181" s="663"/>
      <c r="U181" s="665">
        <v>0</v>
      </c>
    </row>
    <row r="182" spans="1:21" ht="14.4" customHeight="1" x14ac:dyDescent="0.3">
      <c r="A182" s="658">
        <v>50</v>
      </c>
      <c r="B182" s="659" t="s">
        <v>517</v>
      </c>
      <c r="C182" s="659">
        <v>89301501</v>
      </c>
      <c r="D182" s="660" t="s">
        <v>3255</v>
      </c>
      <c r="E182" s="661" t="s">
        <v>2379</v>
      </c>
      <c r="F182" s="659" t="s">
        <v>2370</v>
      </c>
      <c r="G182" s="659" t="s">
        <v>2456</v>
      </c>
      <c r="H182" s="659" t="s">
        <v>518</v>
      </c>
      <c r="I182" s="659" t="s">
        <v>1048</v>
      </c>
      <c r="J182" s="659" t="s">
        <v>2618</v>
      </c>
      <c r="K182" s="659" t="s">
        <v>2619</v>
      </c>
      <c r="L182" s="662">
        <v>86.76</v>
      </c>
      <c r="M182" s="662">
        <v>86.76</v>
      </c>
      <c r="N182" s="659">
        <v>1</v>
      </c>
      <c r="O182" s="663">
        <v>0.5</v>
      </c>
      <c r="P182" s="662"/>
      <c r="Q182" s="664">
        <v>0</v>
      </c>
      <c r="R182" s="659"/>
      <c r="S182" s="664">
        <v>0</v>
      </c>
      <c r="T182" s="663"/>
      <c r="U182" s="665">
        <v>0</v>
      </c>
    </row>
    <row r="183" spans="1:21" ht="14.4" customHeight="1" x14ac:dyDescent="0.3">
      <c r="A183" s="658">
        <v>50</v>
      </c>
      <c r="B183" s="659" t="s">
        <v>517</v>
      </c>
      <c r="C183" s="659">
        <v>89301501</v>
      </c>
      <c r="D183" s="660" t="s">
        <v>3255</v>
      </c>
      <c r="E183" s="661" t="s">
        <v>2379</v>
      </c>
      <c r="F183" s="659" t="s">
        <v>2370</v>
      </c>
      <c r="G183" s="659" t="s">
        <v>2412</v>
      </c>
      <c r="H183" s="659" t="s">
        <v>518</v>
      </c>
      <c r="I183" s="659" t="s">
        <v>2620</v>
      </c>
      <c r="J183" s="659" t="s">
        <v>2621</v>
      </c>
      <c r="K183" s="659" t="s">
        <v>1453</v>
      </c>
      <c r="L183" s="662">
        <v>106.3</v>
      </c>
      <c r="M183" s="662">
        <v>106.3</v>
      </c>
      <c r="N183" s="659">
        <v>1</v>
      </c>
      <c r="O183" s="663">
        <v>0.5</v>
      </c>
      <c r="P183" s="662"/>
      <c r="Q183" s="664">
        <v>0</v>
      </c>
      <c r="R183" s="659"/>
      <c r="S183" s="664">
        <v>0</v>
      </c>
      <c r="T183" s="663"/>
      <c r="U183" s="665">
        <v>0</v>
      </c>
    </row>
    <row r="184" spans="1:21" ht="14.4" customHeight="1" x14ac:dyDescent="0.3">
      <c r="A184" s="658">
        <v>50</v>
      </c>
      <c r="B184" s="659" t="s">
        <v>517</v>
      </c>
      <c r="C184" s="659">
        <v>89301501</v>
      </c>
      <c r="D184" s="660" t="s">
        <v>3255</v>
      </c>
      <c r="E184" s="661" t="s">
        <v>2379</v>
      </c>
      <c r="F184" s="659" t="s">
        <v>2370</v>
      </c>
      <c r="G184" s="659" t="s">
        <v>2412</v>
      </c>
      <c r="H184" s="659" t="s">
        <v>1208</v>
      </c>
      <c r="I184" s="659" t="s">
        <v>1291</v>
      </c>
      <c r="J184" s="659" t="s">
        <v>1292</v>
      </c>
      <c r="K184" s="659" t="s">
        <v>2263</v>
      </c>
      <c r="L184" s="662">
        <v>90.35</v>
      </c>
      <c r="M184" s="662">
        <v>90.35</v>
      </c>
      <c r="N184" s="659">
        <v>1</v>
      </c>
      <c r="O184" s="663">
        <v>1</v>
      </c>
      <c r="P184" s="662"/>
      <c r="Q184" s="664">
        <v>0</v>
      </c>
      <c r="R184" s="659"/>
      <c r="S184" s="664">
        <v>0</v>
      </c>
      <c r="T184" s="663"/>
      <c r="U184" s="665">
        <v>0</v>
      </c>
    </row>
    <row r="185" spans="1:21" ht="14.4" customHeight="1" x14ac:dyDescent="0.3">
      <c r="A185" s="658">
        <v>50</v>
      </c>
      <c r="B185" s="659" t="s">
        <v>517</v>
      </c>
      <c r="C185" s="659">
        <v>89301501</v>
      </c>
      <c r="D185" s="660" t="s">
        <v>3255</v>
      </c>
      <c r="E185" s="661" t="s">
        <v>2379</v>
      </c>
      <c r="F185" s="659" t="s">
        <v>2370</v>
      </c>
      <c r="G185" s="659" t="s">
        <v>2412</v>
      </c>
      <c r="H185" s="659" t="s">
        <v>518</v>
      </c>
      <c r="I185" s="659" t="s">
        <v>2622</v>
      </c>
      <c r="J185" s="659" t="s">
        <v>2623</v>
      </c>
      <c r="K185" s="659" t="s">
        <v>2624</v>
      </c>
      <c r="L185" s="662">
        <v>0</v>
      </c>
      <c r="M185" s="662">
        <v>0</v>
      </c>
      <c r="N185" s="659">
        <v>1</v>
      </c>
      <c r="O185" s="663">
        <v>0.5</v>
      </c>
      <c r="P185" s="662"/>
      <c r="Q185" s="664"/>
      <c r="R185" s="659"/>
      <c r="S185" s="664">
        <v>0</v>
      </c>
      <c r="T185" s="663"/>
      <c r="U185" s="665">
        <v>0</v>
      </c>
    </row>
    <row r="186" spans="1:21" ht="14.4" customHeight="1" x14ac:dyDescent="0.3">
      <c r="A186" s="658">
        <v>50</v>
      </c>
      <c r="B186" s="659" t="s">
        <v>517</v>
      </c>
      <c r="C186" s="659">
        <v>89301501</v>
      </c>
      <c r="D186" s="660" t="s">
        <v>3255</v>
      </c>
      <c r="E186" s="661" t="s">
        <v>2379</v>
      </c>
      <c r="F186" s="659" t="s">
        <v>2370</v>
      </c>
      <c r="G186" s="659" t="s">
        <v>2415</v>
      </c>
      <c r="H186" s="659" t="s">
        <v>518</v>
      </c>
      <c r="I186" s="659" t="s">
        <v>2416</v>
      </c>
      <c r="J186" s="659" t="s">
        <v>705</v>
      </c>
      <c r="K186" s="659" t="s">
        <v>2417</v>
      </c>
      <c r="L186" s="662">
        <v>23.4</v>
      </c>
      <c r="M186" s="662">
        <v>23.4</v>
      </c>
      <c r="N186" s="659">
        <v>1</v>
      </c>
      <c r="O186" s="663">
        <v>0.5</v>
      </c>
      <c r="P186" s="662">
        <v>23.4</v>
      </c>
      <c r="Q186" s="664">
        <v>1</v>
      </c>
      <c r="R186" s="659">
        <v>1</v>
      </c>
      <c r="S186" s="664">
        <v>1</v>
      </c>
      <c r="T186" s="663">
        <v>0.5</v>
      </c>
      <c r="U186" s="665">
        <v>1</v>
      </c>
    </row>
    <row r="187" spans="1:21" ht="14.4" customHeight="1" x14ac:dyDescent="0.3">
      <c r="A187" s="658">
        <v>50</v>
      </c>
      <c r="B187" s="659" t="s">
        <v>517</v>
      </c>
      <c r="C187" s="659">
        <v>89301501</v>
      </c>
      <c r="D187" s="660" t="s">
        <v>3255</v>
      </c>
      <c r="E187" s="661" t="s">
        <v>2379</v>
      </c>
      <c r="F187" s="659" t="s">
        <v>2370</v>
      </c>
      <c r="G187" s="659" t="s">
        <v>2415</v>
      </c>
      <c r="H187" s="659" t="s">
        <v>518</v>
      </c>
      <c r="I187" s="659" t="s">
        <v>2625</v>
      </c>
      <c r="J187" s="659" t="s">
        <v>2626</v>
      </c>
      <c r="K187" s="659" t="s">
        <v>771</v>
      </c>
      <c r="L187" s="662">
        <v>60.02</v>
      </c>
      <c r="M187" s="662">
        <v>60.02</v>
      </c>
      <c r="N187" s="659">
        <v>1</v>
      </c>
      <c r="O187" s="663">
        <v>0.5</v>
      </c>
      <c r="P187" s="662"/>
      <c r="Q187" s="664">
        <v>0</v>
      </c>
      <c r="R187" s="659"/>
      <c r="S187" s="664">
        <v>0</v>
      </c>
      <c r="T187" s="663"/>
      <c r="U187" s="665">
        <v>0</v>
      </c>
    </row>
    <row r="188" spans="1:21" ht="14.4" customHeight="1" x14ac:dyDescent="0.3">
      <c r="A188" s="658">
        <v>50</v>
      </c>
      <c r="B188" s="659" t="s">
        <v>517</v>
      </c>
      <c r="C188" s="659">
        <v>89301501</v>
      </c>
      <c r="D188" s="660" t="s">
        <v>3255</v>
      </c>
      <c r="E188" s="661" t="s">
        <v>2379</v>
      </c>
      <c r="F188" s="659" t="s">
        <v>2370</v>
      </c>
      <c r="G188" s="659" t="s">
        <v>2415</v>
      </c>
      <c r="H188" s="659" t="s">
        <v>518</v>
      </c>
      <c r="I188" s="659" t="s">
        <v>2463</v>
      </c>
      <c r="J188" s="659" t="s">
        <v>705</v>
      </c>
      <c r="K188" s="659" t="s">
        <v>2464</v>
      </c>
      <c r="L188" s="662">
        <v>0</v>
      </c>
      <c r="M188" s="662">
        <v>0</v>
      </c>
      <c r="N188" s="659">
        <v>1</v>
      </c>
      <c r="O188" s="663">
        <v>0.5</v>
      </c>
      <c r="P188" s="662"/>
      <c r="Q188" s="664"/>
      <c r="R188" s="659"/>
      <c r="S188" s="664">
        <v>0</v>
      </c>
      <c r="T188" s="663"/>
      <c r="U188" s="665">
        <v>0</v>
      </c>
    </row>
    <row r="189" spans="1:21" ht="14.4" customHeight="1" x14ac:dyDescent="0.3">
      <c r="A189" s="658">
        <v>50</v>
      </c>
      <c r="B189" s="659" t="s">
        <v>517</v>
      </c>
      <c r="C189" s="659">
        <v>89301501</v>
      </c>
      <c r="D189" s="660" t="s">
        <v>3255</v>
      </c>
      <c r="E189" s="661" t="s">
        <v>2379</v>
      </c>
      <c r="F189" s="659" t="s">
        <v>2370</v>
      </c>
      <c r="G189" s="659" t="s">
        <v>2415</v>
      </c>
      <c r="H189" s="659" t="s">
        <v>518</v>
      </c>
      <c r="I189" s="659" t="s">
        <v>2421</v>
      </c>
      <c r="J189" s="659" t="s">
        <v>1067</v>
      </c>
      <c r="K189" s="659" t="s">
        <v>2422</v>
      </c>
      <c r="L189" s="662">
        <v>0</v>
      </c>
      <c r="M189" s="662">
        <v>0</v>
      </c>
      <c r="N189" s="659">
        <v>2</v>
      </c>
      <c r="O189" s="663">
        <v>1</v>
      </c>
      <c r="P189" s="662"/>
      <c r="Q189" s="664"/>
      <c r="R189" s="659"/>
      <c r="S189" s="664">
        <v>0</v>
      </c>
      <c r="T189" s="663"/>
      <c r="U189" s="665">
        <v>0</v>
      </c>
    </row>
    <row r="190" spans="1:21" ht="14.4" customHeight="1" x14ac:dyDescent="0.3">
      <c r="A190" s="658">
        <v>50</v>
      </c>
      <c r="B190" s="659" t="s">
        <v>517</v>
      </c>
      <c r="C190" s="659">
        <v>89301501</v>
      </c>
      <c r="D190" s="660" t="s">
        <v>3255</v>
      </c>
      <c r="E190" s="661" t="s">
        <v>2379</v>
      </c>
      <c r="F190" s="659" t="s">
        <v>2370</v>
      </c>
      <c r="G190" s="659" t="s">
        <v>2627</v>
      </c>
      <c r="H190" s="659" t="s">
        <v>518</v>
      </c>
      <c r="I190" s="659" t="s">
        <v>2628</v>
      </c>
      <c r="J190" s="659" t="s">
        <v>2629</v>
      </c>
      <c r="K190" s="659" t="s">
        <v>551</v>
      </c>
      <c r="L190" s="662">
        <v>40.49</v>
      </c>
      <c r="M190" s="662">
        <v>40.49</v>
      </c>
      <c r="N190" s="659">
        <v>1</v>
      </c>
      <c r="O190" s="663">
        <v>0.5</v>
      </c>
      <c r="P190" s="662"/>
      <c r="Q190" s="664">
        <v>0</v>
      </c>
      <c r="R190" s="659"/>
      <c r="S190" s="664">
        <v>0</v>
      </c>
      <c r="T190" s="663"/>
      <c r="U190" s="665">
        <v>0</v>
      </c>
    </row>
    <row r="191" spans="1:21" ht="14.4" customHeight="1" x14ac:dyDescent="0.3">
      <c r="A191" s="658">
        <v>50</v>
      </c>
      <c r="B191" s="659" t="s">
        <v>517</v>
      </c>
      <c r="C191" s="659">
        <v>89301501</v>
      </c>
      <c r="D191" s="660" t="s">
        <v>3255</v>
      </c>
      <c r="E191" s="661" t="s">
        <v>2379</v>
      </c>
      <c r="F191" s="659" t="s">
        <v>2370</v>
      </c>
      <c r="G191" s="659" t="s">
        <v>2423</v>
      </c>
      <c r="H191" s="659" t="s">
        <v>1208</v>
      </c>
      <c r="I191" s="659" t="s">
        <v>2630</v>
      </c>
      <c r="J191" s="659" t="s">
        <v>1304</v>
      </c>
      <c r="K191" s="659" t="s">
        <v>2631</v>
      </c>
      <c r="L191" s="662">
        <v>349.94</v>
      </c>
      <c r="M191" s="662">
        <v>349.94</v>
      </c>
      <c r="N191" s="659">
        <v>1</v>
      </c>
      <c r="O191" s="663">
        <v>0.5</v>
      </c>
      <c r="P191" s="662"/>
      <c r="Q191" s="664">
        <v>0</v>
      </c>
      <c r="R191" s="659"/>
      <c r="S191" s="664">
        <v>0</v>
      </c>
      <c r="T191" s="663"/>
      <c r="U191" s="665">
        <v>0</v>
      </c>
    </row>
    <row r="192" spans="1:21" ht="14.4" customHeight="1" x14ac:dyDescent="0.3">
      <c r="A192" s="658">
        <v>50</v>
      </c>
      <c r="B192" s="659" t="s">
        <v>517</v>
      </c>
      <c r="C192" s="659">
        <v>89301501</v>
      </c>
      <c r="D192" s="660" t="s">
        <v>3255</v>
      </c>
      <c r="E192" s="661" t="s">
        <v>2379</v>
      </c>
      <c r="F192" s="659" t="s">
        <v>2370</v>
      </c>
      <c r="G192" s="659" t="s">
        <v>2465</v>
      </c>
      <c r="H192" s="659" t="s">
        <v>1208</v>
      </c>
      <c r="I192" s="659" t="s">
        <v>1398</v>
      </c>
      <c r="J192" s="659" t="s">
        <v>1399</v>
      </c>
      <c r="K192" s="659" t="s">
        <v>1400</v>
      </c>
      <c r="L192" s="662">
        <v>55.38</v>
      </c>
      <c r="M192" s="662">
        <v>166.14000000000001</v>
      </c>
      <c r="N192" s="659">
        <v>3</v>
      </c>
      <c r="O192" s="663">
        <v>1.5</v>
      </c>
      <c r="P192" s="662"/>
      <c r="Q192" s="664">
        <v>0</v>
      </c>
      <c r="R192" s="659"/>
      <c r="S192" s="664">
        <v>0</v>
      </c>
      <c r="T192" s="663"/>
      <c r="U192" s="665">
        <v>0</v>
      </c>
    </row>
    <row r="193" spans="1:21" ht="14.4" customHeight="1" x14ac:dyDescent="0.3">
      <c r="A193" s="658">
        <v>50</v>
      </c>
      <c r="B193" s="659" t="s">
        <v>517</v>
      </c>
      <c r="C193" s="659">
        <v>89301501</v>
      </c>
      <c r="D193" s="660" t="s">
        <v>3255</v>
      </c>
      <c r="E193" s="661" t="s">
        <v>2379</v>
      </c>
      <c r="F193" s="659" t="s">
        <v>2370</v>
      </c>
      <c r="G193" s="659" t="s">
        <v>2465</v>
      </c>
      <c r="H193" s="659" t="s">
        <v>518</v>
      </c>
      <c r="I193" s="659" t="s">
        <v>2632</v>
      </c>
      <c r="J193" s="659" t="s">
        <v>2633</v>
      </c>
      <c r="K193" s="659" t="s">
        <v>2634</v>
      </c>
      <c r="L193" s="662">
        <v>51.69</v>
      </c>
      <c r="M193" s="662">
        <v>51.69</v>
      </c>
      <c r="N193" s="659">
        <v>1</v>
      </c>
      <c r="O193" s="663">
        <v>0.5</v>
      </c>
      <c r="P193" s="662"/>
      <c r="Q193" s="664">
        <v>0</v>
      </c>
      <c r="R193" s="659"/>
      <c r="S193" s="664">
        <v>0</v>
      </c>
      <c r="T193" s="663"/>
      <c r="U193" s="665">
        <v>0</v>
      </c>
    </row>
    <row r="194" spans="1:21" ht="14.4" customHeight="1" x14ac:dyDescent="0.3">
      <c r="A194" s="658">
        <v>50</v>
      </c>
      <c r="B194" s="659" t="s">
        <v>517</v>
      </c>
      <c r="C194" s="659">
        <v>89301501</v>
      </c>
      <c r="D194" s="660" t="s">
        <v>3255</v>
      </c>
      <c r="E194" s="661" t="s">
        <v>2379</v>
      </c>
      <c r="F194" s="659" t="s">
        <v>2370</v>
      </c>
      <c r="G194" s="659" t="s">
        <v>2541</v>
      </c>
      <c r="H194" s="659" t="s">
        <v>518</v>
      </c>
      <c r="I194" s="659" t="s">
        <v>2635</v>
      </c>
      <c r="J194" s="659" t="s">
        <v>2636</v>
      </c>
      <c r="K194" s="659" t="s">
        <v>694</v>
      </c>
      <c r="L194" s="662">
        <v>314.89999999999998</v>
      </c>
      <c r="M194" s="662">
        <v>314.89999999999998</v>
      </c>
      <c r="N194" s="659">
        <v>1</v>
      </c>
      <c r="O194" s="663">
        <v>0.5</v>
      </c>
      <c r="P194" s="662"/>
      <c r="Q194" s="664">
        <v>0</v>
      </c>
      <c r="R194" s="659"/>
      <c r="S194" s="664">
        <v>0</v>
      </c>
      <c r="T194" s="663"/>
      <c r="U194" s="665">
        <v>0</v>
      </c>
    </row>
    <row r="195" spans="1:21" ht="14.4" customHeight="1" x14ac:dyDescent="0.3">
      <c r="A195" s="658">
        <v>50</v>
      </c>
      <c r="B195" s="659" t="s">
        <v>517</v>
      </c>
      <c r="C195" s="659">
        <v>89301501</v>
      </c>
      <c r="D195" s="660" t="s">
        <v>3255</v>
      </c>
      <c r="E195" s="661" t="s">
        <v>2379</v>
      </c>
      <c r="F195" s="659" t="s">
        <v>2370</v>
      </c>
      <c r="G195" s="659" t="s">
        <v>2469</v>
      </c>
      <c r="H195" s="659" t="s">
        <v>1208</v>
      </c>
      <c r="I195" s="659" t="s">
        <v>2637</v>
      </c>
      <c r="J195" s="659" t="s">
        <v>1210</v>
      </c>
      <c r="K195" s="659" t="s">
        <v>2638</v>
      </c>
      <c r="L195" s="662">
        <v>0</v>
      </c>
      <c r="M195" s="662">
        <v>0</v>
      </c>
      <c r="N195" s="659">
        <v>1</v>
      </c>
      <c r="O195" s="663">
        <v>0.5</v>
      </c>
      <c r="P195" s="662"/>
      <c r="Q195" s="664"/>
      <c r="R195" s="659"/>
      <c r="S195" s="664">
        <v>0</v>
      </c>
      <c r="T195" s="663"/>
      <c r="U195" s="665">
        <v>0</v>
      </c>
    </row>
    <row r="196" spans="1:21" ht="14.4" customHeight="1" x14ac:dyDescent="0.3">
      <c r="A196" s="658">
        <v>50</v>
      </c>
      <c r="B196" s="659" t="s">
        <v>517</v>
      </c>
      <c r="C196" s="659">
        <v>89301501</v>
      </c>
      <c r="D196" s="660" t="s">
        <v>3255</v>
      </c>
      <c r="E196" s="661" t="s">
        <v>2379</v>
      </c>
      <c r="F196" s="659" t="s">
        <v>2370</v>
      </c>
      <c r="G196" s="659" t="s">
        <v>2469</v>
      </c>
      <c r="H196" s="659" t="s">
        <v>1208</v>
      </c>
      <c r="I196" s="659" t="s">
        <v>2639</v>
      </c>
      <c r="J196" s="659" t="s">
        <v>1277</v>
      </c>
      <c r="K196" s="659" t="s">
        <v>2640</v>
      </c>
      <c r="L196" s="662">
        <v>0</v>
      </c>
      <c r="M196" s="662">
        <v>0</v>
      </c>
      <c r="N196" s="659">
        <v>1</v>
      </c>
      <c r="O196" s="663">
        <v>0.5</v>
      </c>
      <c r="P196" s="662"/>
      <c r="Q196" s="664"/>
      <c r="R196" s="659"/>
      <c r="S196" s="664">
        <v>0</v>
      </c>
      <c r="T196" s="663"/>
      <c r="U196" s="665">
        <v>0</v>
      </c>
    </row>
    <row r="197" spans="1:21" ht="14.4" customHeight="1" x14ac:dyDescent="0.3">
      <c r="A197" s="658">
        <v>50</v>
      </c>
      <c r="B197" s="659" t="s">
        <v>517</v>
      </c>
      <c r="C197" s="659">
        <v>89301501</v>
      </c>
      <c r="D197" s="660" t="s">
        <v>3255</v>
      </c>
      <c r="E197" s="661" t="s">
        <v>2379</v>
      </c>
      <c r="F197" s="659" t="s">
        <v>2370</v>
      </c>
      <c r="G197" s="659" t="s">
        <v>2469</v>
      </c>
      <c r="H197" s="659" t="s">
        <v>1208</v>
      </c>
      <c r="I197" s="659" t="s">
        <v>2641</v>
      </c>
      <c r="J197" s="659" t="s">
        <v>1277</v>
      </c>
      <c r="K197" s="659" t="s">
        <v>2642</v>
      </c>
      <c r="L197" s="662">
        <v>0</v>
      </c>
      <c r="M197" s="662">
        <v>0</v>
      </c>
      <c r="N197" s="659">
        <v>1</v>
      </c>
      <c r="O197" s="663">
        <v>1</v>
      </c>
      <c r="P197" s="662"/>
      <c r="Q197" s="664"/>
      <c r="R197" s="659"/>
      <c r="S197" s="664">
        <v>0</v>
      </c>
      <c r="T197" s="663"/>
      <c r="U197" s="665">
        <v>0</v>
      </c>
    </row>
    <row r="198" spans="1:21" ht="14.4" customHeight="1" x14ac:dyDescent="0.3">
      <c r="A198" s="658">
        <v>50</v>
      </c>
      <c r="B198" s="659" t="s">
        <v>517</v>
      </c>
      <c r="C198" s="659">
        <v>89301501</v>
      </c>
      <c r="D198" s="660" t="s">
        <v>3255</v>
      </c>
      <c r="E198" s="661" t="s">
        <v>2379</v>
      </c>
      <c r="F198" s="659" t="s">
        <v>2370</v>
      </c>
      <c r="G198" s="659" t="s">
        <v>2424</v>
      </c>
      <c r="H198" s="659" t="s">
        <v>518</v>
      </c>
      <c r="I198" s="659" t="s">
        <v>2425</v>
      </c>
      <c r="J198" s="659" t="s">
        <v>896</v>
      </c>
      <c r="K198" s="659" t="s">
        <v>1271</v>
      </c>
      <c r="L198" s="662">
        <v>67.42</v>
      </c>
      <c r="M198" s="662">
        <v>202.26</v>
      </c>
      <c r="N198" s="659">
        <v>3</v>
      </c>
      <c r="O198" s="663">
        <v>1.5</v>
      </c>
      <c r="P198" s="662"/>
      <c r="Q198" s="664">
        <v>0</v>
      </c>
      <c r="R198" s="659"/>
      <c r="S198" s="664">
        <v>0</v>
      </c>
      <c r="T198" s="663"/>
      <c r="U198" s="665">
        <v>0</v>
      </c>
    </row>
    <row r="199" spans="1:21" ht="14.4" customHeight="1" x14ac:dyDescent="0.3">
      <c r="A199" s="658">
        <v>50</v>
      </c>
      <c r="B199" s="659" t="s">
        <v>517</v>
      </c>
      <c r="C199" s="659">
        <v>89301501</v>
      </c>
      <c r="D199" s="660" t="s">
        <v>3255</v>
      </c>
      <c r="E199" s="661" t="s">
        <v>2379</v>
      </c>
      <c r="F199" s="659" t="s">
        <v>2370</v>
      </c>
      <c r="G199" s="659" t="s">
        <v>2424</v>
      </c>
      <c r="H199" s="659" t="s">
        <v>518</v>
      </c>
      <c r="I199" s="659" t="s">
        <v>2643</v>
      </c>
      <c r="J199" s="659" t="s">
        <v>2644</v>
      </c>
      <c r="K199" s="659" t="s">
        <v>551</v>
      </c>
      <c r="L199" s="662">
        <v>67.42</v>
      </c>
      <c r="M199" s="662">
        <v>67.42</v>
      </c>
      <c r="N199" s="659">
        <v>1</v>
      </c>
      <c r="O199" s="663">
        <v>0.5</v>
      </c>
      <c r="P199" s="662"/>
      <c r="Q199" s="664">
        <v>0</v>
      </c>
      <c r="R199" s="659"/>
      <c r="S199" s="664">
        <v>0</v>
      </c>
      <c r="T199" s="663"/>
      <c r="U199" s="665">
        <v>0</v>
      </c>
    </row>
    <row r="200" spans="1:21" ht="14.4" customHeight="1" x14ac:dyDescent="0.3">
      <c r="A200" s="658">
        <v>50</v>
      </c>
      <c r="B200" s="659" t="s">
        <v>517</v>
      </c>
      <c r="C200" s="659">
        <v>89301501</v>
      </c>
      <c r="D200" s="660" t="s">
        <v>3255</v>
      </c>
      <c r="E200" s="661" t="s">
        <v>2379</v>
      </c>
      <c r="F200" s="659" t="s">
        <v>2370</v>
      </c>
      <c r="G200" s="659" t="s">
        <v>2428</v>
      </c>
      <c r="H200" s="659" t="s">
        <v>518</v>
      </c>
      <c r="I200" s="659" t="s">
        <v>2645</v>
      </c>
      <c r="J200" s="659" t="s">
        <v>2646</v>
      </c>
      <c r="K200" s="659" t="s">
        <v>1446</v>
      </c>
      <c r="L200" s="662">
        <v>160.6</v>
      </c>
      <c r="M200" s="662">
        <v>160.6</v>
      </c>
      <c r="N200" s="659">
        <v>1</v>
      </c>
      <c r="O200" s="663">
        <v>0.5</v>
      </c>
      <c r="P200" s="662">
        <v>160.6</v>
      </c>
      <c r="Q200" s="664">
        <v>1</v>
      </c>
      <c r="R200" s="659">
        <v>1</v>
      </c>
      <c r="S200" s="664">
        <v>1</v>
      </c>
      <c r="T200" s="663">
        <v>0.5</v>
      </c>
      <c r="U200" s="665">
        <v>1</v>
      </c>
    </row>
    <row r="201" spans="1:21" ht="14.4" customHeight="1" x14ac:dyDescent="0.3">
      <c r="A201" s="658">
        <v>50</v>
      </c>
      <c r="B201" s="659" t="s">
        <v>517</v>
      </c>
      <c r="C201" s="659">
        <v>89301501</v>
      </c>
      <c r="D201" s="660" t="s">
        <v>3255</v>
      </c>
      <c r="E201" s="661" t="s">
        <v>2379</v>
      </c>
      <c r="F201" s="659" t="s">
        <v>2370</v>
      </c>
      <c r="G201" s="659" t="s">
        <v>2647</v>
      </c>
      <c r="H201" s="659" t="s">
        <v>518</v>
      </c>
      <c r="I201" s="659" t="s">
        <v>959</v>
      </c>
      <c r="J201" s="659" t="s">
        <v>960</v>
      </c>
      <c r="K201" s="659" t="s">
        <v>961</v>
      </c>
      <c r="L201" s="662">
        <v>203.38</v>
      </c>
      <c r="M201" s="662">
        <v>203.38</v>
      </c>
      <c r="N201" s="659">
        <v>1</v>
      </c>
      <c r="O201" s="663">
        <v>0.5</v>
      </c>
      <c r="P201" s="662"/>
      <c r="Q201" s="664">
        <v>0</v>
      </c>
      <c r="R201" s="659"/>
      <c r="S201" s="664">
        <v>0</v>
      </c>
      <c r="T201" s="663"/>
      <c r="U201" s="665">
        <v>0</v>
      </c>
    </row>
    <row r="202" spans="1:21" ht="14.4" customHeight="1" x14ac:dyDescent="0.3">
      <c r="A202" s="658">
        <v>50</v>
      </c>
      <c r="B202" s="659" t="s">
        <v>517</v>
      </c>
      <c r="C202" s="659">
        <v>89301501</v>
      </c>
      <c r="D202" s="660" t="s">
        <v>3255</v>
      </c>
      <c r="E202" s="661" t="s">
        <v>2379</v>
      </c>
      <c r="F202" s="659" t="s">
        <v>2370</v>
      </c>
      <c r="G202" s="659" t="s">
        <v>2472</v>
      </c>
      <c r="H202" s="659" t="s">
        <v>1208</v>
      </c>
      <c r="I202" s="659" t="s">
        <v>2648</v>
      </c>
      <c r="J202" s="659" t="s">
        <v>2649</v>
      </c>
      <c r="K202" s="659" t="s">
        <v>2650</v>
      </c>
      <c r="L202" s="662">
        <v>1344.66</v>
      </c>
      <c r="M202" s="662">
        <v>1344.66</v>
      </c>
      <c r="N202" s="659">
        <v>1</v>
      </c>
      <c r="O202" s="663">
        <v>0.5</v>
      </c>
      <c r="P202" s="662"/>
      <c r="Q202" s="664">
        <v>0</v>
      </c>
      <c r="R202" s="659"/>
      <c r="S202" s="664">
        <v>0</v>
      </c>
      <c r="T202" s="663"/>
      <c r="U202" s="665">
        <v>0</v>
      </c>
    </row>
    <row r="203" spans="1:21" ht="14.4" customHeight="1" x14ac:dyDescent="0.3">
      <c r="A203" s="658">
        <v>50</v>
      </c>
      <c r="B203" s="659" t="s">
        <v>517</v>
      </c>
      <c r="C203" s="659">
        <v>89301501</v>
      </c>
      <c r="D203" s="660" t="s">
        <v>3255</v>
      </c>
      <c r="E203" s="661" t="s">
        <v>2379</v>
      </c>
      <c r="F203" s="659" t="s">
        <v>2370</v>
      </c>
      <c r="G203" s="659" t="s">
        <v>2435</v>
      </c>
      <c r="H203" s="659" t="s">
        <v>1208</v>
      </c>
      <c r="I203" s="659" t="s">
        <v>1234</v>
      </c>
      <c r="J203" s="659" t="s">
        <v>2284</v>
      </c>
      <c r="K203" s="659" t="s">
        <v>957</v>
      </c>
      <c r="L203" s="662">
        <v>134.83000000000001</v>
      </c>
      <c r="M203" s="662">
        <v>269.66000000000003</v>
      </c>
      <c r="N203" s="659">
        <v>2</v>
      </c>
      <c r="O203" s="663">
        <v>1</v>
      </c>
      <c r="P203" s="662"/>
      <c r="Q203" s="664">
        <v>0</v>
      </c>
      <c r="R203" s="659"/>
      <c r="S203" s="664">
        <v>0</v>
      </c>
      <c r="T203" s="663"/>
      <c r="U203" s="665">
        <v>0</v>
      </c>
    </row>
    <row r="204" spans="1:21" ht="14.4" customHeight="1" x14ac:dyDescent="0.3">
      <c r="A204" s="658">
        <v>50</v>
      </c>
      <c r="B204" s="659" t="s">
        <v>517</v>
      </c>
      <c r="C204" s="659">
        <v>89301501</v>
      </c>
      <c r="D204" s="660" t="s">
        <v>3255</v>
      </c>
      <c r="E204" s="661" t="s">
        <v>2379</v>
      </c>
      <c r="F204" s="659" t="s">
        <v>2370</v>
      </c>
      <c r="G204" s="659" t="s">
        <v>2435</v>
      </c>
      <c r="H204" s="659" t="s">
        <v>1208</v>
      </c>
      <c r="I204" s="659" t="s">
        <v>2651</v>
      </c>
      <c r="J204" s="659" t="s">
        <v>1213</v>
      </c>
      <c r="K204" s="659" t="s">
        <v>2652</v>
      </c>
      <c r="L204" s="662">
        <v>21.92</v>
      </c>
      <c r="M204" s="662">
        <v>43.84</v>
      </c>
      <c r="N204" s="659">
        <v>2</v>
      </c>
      <c r="O204" s="663">
        <v>1</v>
      </c>
      <c r="P204" s="662">
        <v>21.92</v>
      </c>
      <c r="Q204" s="664">
        <v>0.5</v>
      </c>
      <c r="R204" s="659">
        <v>1</v>
      </c>
      <c r="S204" s="664">
        <v>0.5</v>
      </c>
      <c r="T204" s="663">
        <v>0.5</v>
      </c>
      <c r="U204" s="665">
        <v>0.5</v>
      </c>
    </row>
    <row r="205" spans="1:21" ht="14.4" customHeight="1" x14ac:dyDescent="0.3">
      <c r="A205" s="658">
        <v>50</v>
      </c>
      <c r="B205" s="659" t="s">
        <v>517</v>
      </c>
      <c r="C205" s="659">
        <v>89301501</v>
      </c>
      <c r="D205" s="660" t="s">
        <v>3255</v>
      </c>
      <c r="E205" s="661" t="s">
        <v>2379</v>
      </c>
      <c r="F205" s="659" t="s">
        <v>2370</v>
      </c>
      <c r="G205" s="659" t="s">
        <v>2435</v>
      </c>
      <c r="H205" s="659" t="s">
        <v>1208</v>
      </c>
      <c r="I205" s="659" t="s">
        <v>2476</v>
      </c>
      <c r="J205" s="659" t="s">
        <v>1216</v>
      </c>
      <c r="K205" s="659" t="s">
        <v>2406</v>
      </c>
      <c r="L205" s="662">
        <v>33.72</v>
      </c>
      <c r="M205" s="662">
        <v>134.88</v>
      </c>
      <c r="N205" s="659">
        <v>4</v>
      </c>
      <c r="O205" s="663">
        <v>2</v>
      </c>
      <c r="P205" s="662">
        <v>33.72</v>
      </c>
      <c r="Q205" s="664">
        <v>0.25</v>
      </c>
      <c r="R205" s="659">
        <v>1</v>
      </c>
      <c r="S205" s="664">
        <v>0.25</v>
      </c>
      <c r="T205" s="663">
        <v>0.5</v>
      </c>
      <c r="U205" s="665">
        <v>0.25</v>
      </c>
    </row>
    <row r="206" spans="1:21" ht="14.4" customHeight="1" x14ac:dyDescent="0.3">
      <c r="A206" s="658">
        <v>50</v>
      </c>
      <c r="B206" s="659" t="s">
        <v>517</v>
      </c>
      <c r="C206" s="659">
        <v>89301501</v>
      </c>
      <c r="D206" s="660" t="s">
        <v>3255</v>
      </c>
      <c r="E206" s="661" t="s">
        <v>2379</v>
      </c>
      <c r="F206" s="659" t="s">
        <v>2370</v>
      </c>
      <c r="G206" s="659" t="s">
        <v>2435</v>
      </c>
      <c r="H206" s="659" t="s">
        <v>1208</v>
      </c>
      <c r="I206" s="659" t="s">
        <v>1295</v>
      </c>
      <c r="J206" s="659" t="s">
        <v>2285</v>
      </c>
      <c r="K206" s="659" t="s">
        <v>890</v>
      </c>
      <c r="L206" s="662">
        <v>67.42</v>
      </c>
      <c r="M206" s="662">
        <v>337.1</v>
      </c>
      <c r="N206" s="659">
        <v>5</v>
      </c>
      <c r="O206" s="663">
        <v>2.5</v>
      </c>
      <c r="P206" s="662">
        <v>67.42</v>
      </c>
      <c r="Q206" s="664">
        <v>0.19999999999999998</v>
      </c>
      <c r="R206" s="659">
        <v>1</v>
      </c>
      <c r="S206" s="664">
        <v>0.2</v>
      </c>
      <c r="T206" s="663">
        <v>0.5</v>
      </c>
      <c r="U206" s="665">
        <v>0.2</v>
      </c>
    </row>
    <row r="207" spans="1:21" ht="14.4" customHeight="1" x14ac:dyDescent="0.3">
      <c r="A207" s="658">
        <v>50</v>
      </c>
      <c r="B207" s="659" t="s">
        <v>517</v>
      </c>
      <c r="C207" s="659">
        <v>89301501</v>
      </c>
      <c r="D207" s="660" t="s">
        <v>3255</v>
      </c>
      <c r="E207" s="661" t="s">
        <v>2379</v>
      </c>
      <c r="F207" s="659" t="s">
        <v>2370</v>
      </c>
      <c r="G207" s="659" t="s">
        <v>2435</v>
      </c>
      <c r="H207" s="659" t="s">
        <v>518</v>
      </c>
      <c r="I207" s="659" t="s">
        <v>2653</v>
      </c>
      <c r="J207" s="659" t="s">
        <v>2654</v>
      </c>
      <c r="K207" s="659" t="s">
        <v>890</v>
      </c>
      <c r="L207" s="662">
        <v>67.42</v>
      </c>
      <c r="M207" s="662">
        <v>67.42</v>
      </c>
      <c r="N207" s="659">
        <v>1</v>
      </c>
      <c r="O207" s="663">
        <v>0.5</v>
      </c>
      <c r="P207" s="662"/>
      <c r="Q207" s="664">
        <v>0</v>
      </c>
      <c r="R207" s="659"/>
      <c r="S207" s="664">
        <v>0</v>
      </c>
      <c r="T207" s="663"/>
      <c r="U207" s="665">
        <v>0</v>
      </c>
    </row>
    <row r="208" spans="1:21" ht="14.4" customHeight="1" x14ac:dyDescent="0.3">
      <c r="A208" s="658">
        <v>50</v>
      </c>
      <c r="B208" s="659" t="s">
        <v>517</v>
      </c>
      <c r="C208" s="659">
        <v>89301501</v>
      </c>
      <c r="D208" s="660" t="s">
        <v>3255</v>
      </c>
      <c r="E208" s="661" t="s">
        <v>2379</v>
      </c>
      <c r="F208" s="659" t="s">
        <v>2370</v>
      </c>
      <c r="G208" s="659" t="s">
        <v>2477</v>
      </c>
      <c r="H208" s="659" t="s">
        <v>1208</v>
      </c>
      <c r="I208" s="659" t="s">
        <v>2655</v>
      </c>
      <c r="J208" s="659" t="s">
        <v>2656</v>
      </c>
      <c r="K208" s="659" t="s">
        <v>1357</v>
      </c>
      <c r="L208" s="662">
        <v>201.88</v>
      </c>
      <c r="M208" s="662">
        <v>201.88</v>
      </c>
      <c r="N208" s="659">
        <v>1</v>
      </c>
      <c r="O208" s="663">
        <v>0.5</v>
      </c>
      <c r="P208" s="662">
        <v>201.88</v>
      </c>
      <c r="Q208" s="664">
        <v>1</v>
      </c>
      <c r="R208" s="659">
        <v>1</v>
      </c>
      <c r="S208" s="664">
        <v>1</v>
      </c>
      <c r="T208" s="663">
        <v>0.5</v>
      </c>
      <c r="U208" s="665">
        <v>1</v>
      </c>
    </row>
    <row r="209" spans="1:21" ht="14.4" customHeight="1" x14ac:dyDescent="0.3">
      <c r="A209" s="658">
        <v>50</v>
      </c>
      <c r="B209" s="659" t="s">
        <v>517</v>
      </c>
      <c r="C209" s="659">
        <v>89301501</v>
      </c>
      <c r="D209" s="660" t="s">
        <v>3255</v>
      </c>
      <c r="E209" s="661" t="s">
        <v>2379</v>
      </c>
      <c r="F209" s="659" t="s">
        <v>2370</v>
      </c>
      <c r="G209" s="659" t="s">
        <v>2477</v>
      </c>
      <c r="H209" s="659" t="s">
        <v>1208</v>
      </c>
      <c r="I209" s="659" t="s">
        <v>2478</v>
      </c>
      <c r="J209" s="659" t="s">
        <v>1395</v>
      </c>
      <c r="K209" s="659" t="s">
        <v>2293</v>
      </c>
      <c r="L209" s="662">
        <v>312.54000000000002</v>
      </c>
      <c r="M209" s="662">
        <v>312.54000000000002</v>
      </c>
      <c r="N209" s="659">
        <v>1</v>
      </c>
      <c r="O209" s="663">
        <v>1</v>
      </c>
      <c r="P209" s="662"/>
      <c r="Q209" s="664">
        <v>0</v>
      </c>
      <c r="R209" s="659"/>
      <c r="S209" s="664">
        <v>0</v>
      </c>
      <c r="T209" s="663"/>
      <c r="U209" s="665">
        <v>0</v>
      </c>
    </row>
    <row r="210" spans="1:21" ht="14.4" customHeight="1" x14ac:dyDescent="0.3">
      <c r="A210" s="658">
        <v>50</v>
      </c>
      <c r="B210" s="659" t="s">
        <v>517</v>
      </c>
      <c r="C210" s="659">
        <v>89301501</v>
      </c>
      <c r="D210" s="660" t="s">
        <v>3255</v>
      </c>
      <c r="E210" s="661" t="s">
        <v>2379</v>
      </c>
      <c r="F210" s="659" t="s">
        <v>2370</v>
      </c>
      <c r="G210" s="659" t="s">
        <v>2437</v>
      </c>
      <c r="H210" s="659" t="s">
        <v>518</v>
      </c>
      <c r="I210" s="659" t="s">
        <v>2479</v>
      </c>
      <c r="J210" s="659" t="s">
        <v>946</v>
      </c>
      <c r="K210" s="659" t="s">
        <v>2480</v>
      </c>
      <c r="L210" s="662">
        <v>0</v>
      </c>
      <c r="M210" s="662">
        <v>0</v>
      </c>
      <c r="N210" s="659">
        <v>1</v>
      </c>
      <c r="O210" s="663">
        <v>1</v>
      </c>
      <c r="P210" s="662"/>
      <c r="Q210" s="664"/>
      <c r="R210" s="659"/>
      <c r="S210" s="664">
        <v>0</v>
      </c>
      <c r="T210" s="663"/>
      <c r="U210" s="665">
        <v>0</v>
      </c>
    </row>
    <row r="211" spans="1:21" ht="14.4" customHeight="1" x14ac:dyDescent="0.3">
      <c r="A211" s="658">
        <v>50</v>
      </c>
      <c r="B211" s="659" t="s">
        <v>517</v>
      </c>
      <c r="C211" s="659">
        <v>89301501</v>
      </c>
      <c r="D211" s="660" t="s">
        <v>3255</v>
      </c>
      <c r="E211" s="661" t="s">
        <v>2379</v>
      </c>
      <c r="F211" s="659" t="s">
        <v>2370</v>
      </c>
      <c r="G211" s="659" t="s">
        <v>2437</v>
      </c>
      <c r="H211" s="659" t="s">
        <v>518</v>
      </c>
      <c r="I211" s="659" t="s">
        <v>2438</v>
      </c>
      <c r="J211" s="659" t="s">
        <v>946</v>
      </c>
      <c r="K211" s="659" t="s">
        <v>2439</v>
      </c>
      <c r="L211" s="662">
        <v>112.13</v>
      </c>
      <c r="M211" s="662">
        <v>224.26</v>
      </c>
      <c r="N211" s="659">
        <v>2</v>
      </c>
      <c r="O211" s="663">
        <v>1.5</v>
      </c>
      <c r="P211" s="662"/>
      <c r="Q211" s="664">
        <v>0</v>
      </c>
      <c r="R211" s="659"/>
      <c r="S211" s="664">
        <v>0</v>
      </c>
      <c r="T211" s="663"/>
      <c r="U211" s="665">
        <v>0</v>
      </c>
    </row>
    <row r="212" spans="1:21" ht="14.4" customHeight="1" x14ac:dyDescent="0.3">
      <c r="A212" s="658">
        <v>50</v>
      </c>
      <c r="B212" s="659" t="s">
        <v>517</v>
      </c>
      <c r="C212" s="659">
        <v>89301501</v>
      </c>
      <c r="D212" s="660" t="s">
        <v>3255</v>
      </c>
      <c r="E212" s="661" t="s">
        <v>2379</v>
      </c>
      <c r="F212" s="659" t="s">
        <v>2370</v>
      </c>
      <c r="G212" s="659" t="s">
        <v>2481</v>
      </c>
      <c r="H212" s="659" t="s">
        <v>518</v>
      </c>
      <c r="I212" s="659" t="s">
        <v>700</v>
      </c>
      <c r="J212" s="659" t="s">
        <v>701</v>
      </c>
      <c r="K212" s="659" t="s">
        <v>2482</v>
      </c>
      <c r="L212" s="662">
        <v>219.94</v>
      </c>
      <c r="M212" s="662">
        <v>659.81999999999994</v>
      </c>
      <c r="N212" s="659">
        <v>3</v>
      </c>
      <c r="O212" s="663">
        <v>1.5</v>
      </c>
      <c r="P212" s="662">
        <v>219.94</v>
      </c>
      <c r="Q212" s="664">
        <v>0.33333333333333337</v>
      </c>
      <c r="R212" s="659">
        <v>1</v>
      </c>
      <c r="S212" s="664">
        <v>0.33333333333333331</v>
      </c>
      <c r="T212" s="663">
        <v>0.5</v>
      </c>
      <c r="U212" s="665">
        <v>0.33333333333333331</v>
      </c>
    </row>
    <row r="213" spans="1:21" ht="14.4" customHeight="1" x14ac:dyDescent="0.3">
      <c r="A213" s="658">
        <v>50</v>
      </c>
      <c r="B213" s="659" t="s">
        <v>517</v>
      </c>
      <c r="C213" s="659">
        <v>89301501</v>
      </c>
      <c r="D213" s="660" t="s">
        <v>3255</v>
      </c>
      <c r="E213" s="661" t="s">
        <v>2379</v>
      </c>
      <c r="F213" s="659" t="s">
        <v>2370</v>
      </c>
      <c r="G213" s="659" t="s">
        <v>2481</v>
      </c>
      <c r="H213" s="659" t="s">
        <v>518</v>
      </c>
      <c r="I213" s="659" t="s">
        <v>2483</v>
      </c>
      <c r="J213" s="659" t="s">
        <v>701</v>
      </c>
      <c r="K213" s="659" t="s">
        <v>2484</v>
      </c>
      <c r="L213" s="662">
        <v>43.99</v>
      </c>
      <c r="M213" s="662">
        <v>43.99</v>
      </c>
      <c r="N213" s="659">
        <v>1</v>
      </c>
      <c r="O213" s="663">
        <v>0.5</v>
      </c>
      <c r="P213" s="662"/>
      <c r="Q213" s="664">
        <v>0</v>
      </c>
      <c r="R213" s="659"/>
      <c r="S213" s="664">
        <v>0</v>
      </c>
      <c r="T213" s="663"/>
      <c r="U213" s="665">
        <v>0</v>
      </c>
    </row>
    <row r="214" spans="1:21" ht="14.4" customHeight="1" x14ac:dyDescent="0.3">
      <c r="A214" s="658">
        <v>50</v>
      </c>
      <c r="B214" s="659" t="s">
        <v>517</v>
      </c>
      <c r="C214" s="659">
        <v>89301501</v>
      </c>
      <c r="D214" s="660" t="s">
        <v>3255</v>
      </c>
      <c r="E214" s="661" t="s">
        <v>2379</v>
      </c>
      <c r="F214" s="659" t="s">
        <v>2370</v>
      </c>
      <c r="G214" s="659" t="s">
        <v>2485</v>
      </c>
      <c r="H214" s="659" t="s">
        <v>518</v>
      </c>
      <c r="I214" s="659" t="s">
        <v>1490</v>
      </c>
      <c r="J214" s="659" t="s">
        <v>1491</v>
      </c>
      <c r="K214" s="659" t="s">
        <v>2487</v>
      </c>
      <c r="L214" s="662">
        <v>23.46</v>
      </c>
      <c r="M214" s="662">
        <v>23.46</v>
      </c>
      <c r="N214" s="659">
        <v>1</v>
      </c>
      <c r="O214" s="663">
        <v>0.5</v>
      </c>
      <c r="P214" s="662"/>
      <c r="Q214" s="664">
        <v>0</v>
      </c>
      <c r="R214" s="659"/>
      <c r="S214" s="664">
        <v>0</v>
      </c>
      <c r="T214" s="663"/>
      <c r="U214" s="665">
        <v>0</v>
      </c>
    </row>
    <row r="215" spans="1:21" ht="14.4" customHeight="1" x14ac:dyDescent="0.3">
      <c r="A215" s="658">
        <v>50</v>
      </c>
      <c r="B215" s="659" t="s">
        <v>517</v>
      </c>
      <c r="C215" s="659">
        <v>89301501</v>
      </c>
      <c r="D215" s="660" t="s">
        <v>3255</v>
      </c>
      <c r="E215" s="661" t="s">
        <v>2379</v>
      </c>
      <c r="F215" s="659" t="s">
        <v>2370</v>
      </c>
      <c r="G215" s="659" t="s">
        <v>2657</v>
      </c>
      <c r="H215" s="659" t="s">
        <v>1208</v>
      </c>
      <c r="I215" s="659" t="s">
        <v>1375</v>
      </c>
      <c r="J215" s="659" t="s">
        <v>1376</v>
      </c>
      <c r="K215" s="659" t="s">
        <v>1377</v>
      </c>
      <c r="L215" s="662">
        <v>492.45</v>
      </c>
      <c r="M215" s="662">
        <v>492.45</v>
      </c>
      <c r="N215" s="659">
        <v>1</v>
      </c>
      <c r="O215" s="663">
        <v>0.5</v>
      </c>
      <c r="P215" s="662"/>
      <c r="Q215" s="664">
        <v>0</v>
      </c>
      <c r="R215" s="659"/>
      <c r="S215" s="664">
        <v>0</v>
      </c>
      <c r="T215" s="663"/>
      <c r="U215" s="665">
        <v>0</v>
      </c>
    </row>
    <row r="216" spans="1:21" ht="14.4" customHeight="1" x14ac:dyDescent="0.3">
      <c r="A216" s="658">
        <v>50</v>
      </c>
      <c r="B216" s="659" t="s">
        <v>517</v>
      </c>
      <c r="C216" s="659">
        <v>89301501</v>
      </c>
      <c r="D216" s="660" t="s">
        <v>3255</v>
      </c>
      <c r="E216" s="661" t="s">
        <v>2379</v>
      </c>
      <c r="F216" s="659" t="s">
        <v>2370</v>
      </c>
      <c r="G216" s="659" t="s">
        <v>2657</v>
      </c>
      <c r="H216" s="659" t="s">
        <v>518</v>
      </c>
      <c r="I216" s="659" t="s">
        <v>2658</v>
      </c>
      <c r="J216" s="659" t="s">
        <v>2659</v>
      </c>
      <c r="K216" s="659" t="s">
        <v>2660</v>
      </c>
      <c r="L216" s="662">
        <v>0</v>
      </c>
      <c r="M216" s="662">
        <v>0</v>
      </c>
      <c r="N216" s="659">
        <v>1</v>
      </c>
      <c r="O216" s="663">
        <v>0.5</v>
      </c>
      <c r="P216" s="662"/>
      <c r="Q216" s="664"/>
      <c r="R216" s="659"/>
      <c r="S216" s="664">
        <v>0</v>
      </c>
      <c r="T216" s="663"/>
      <c r="U216" s="665">
        <v>0</v>
      </c>
    </row>
    <row r="217" spans="1:21" ht="14.4" customHeight="1" x14ac:dyDescent="0.3">
      <c r="A217" s="658">
        <v>50</v>
      </c>
      <c r="B217" s="659" t="s">
        <v>517</v>
      </c>
      <c r="C217" s="659">
        <v>89301501</v>
      </c>
      <c r="D217" s="660" t="s">
        <v>3255</v>
      </c>
      <c r="E217" s="661" t="s">
        <v>2379</v>
      </c>
      <c r="F217" s="659" t="s">
        <v>2370</v>
      </c>
      <c r="G217" s="659" t="s">
        <v>2490</v>
      </c>
      <c r="H217" s="659" t="s">
        <v>518</v>
      </c>
      <c r="I217" s="659" t="s">
        <v>773</v>
      </c>
      <c r="J217" s="659" t="s">
        <v>774</v>
      </c>
      <c r="K217" s="659" t="s">
        <v>775</v>
      </c>
      <c r="L217" s="662">
        <v>45.94</v>
      </c>
      <c r="M217" s="662">
        <v>137.82</v>
      </c>
      <c r="N217" s="659">
        <v>3</v>
      </c>
      <c r="O217" s="663">
        <v>2</v>
      </c>
      <c r="P217" s="662"/>
      <c r="Q217" s="664">
        <v>0</v>
      </c>
      <c r="R217" s="659"/>
      <c r="S217" s="664">
        <v>0</v>
      </c>
      <c r="T217" s="663"/>
      <c r="U217" s="665">
        <v>0</v>
      </c>
    </row>
    <row r="218" spans="1:21" ht="14.4" customHeight="1" x14ac:dyDescent="0.3">
      <c r="A218" s="658">
        <v>50</v>
      </c>
      <c r="B218" s="659" t="s">
        <v>517</v>
      </c>
      <c r="C218" s="659">
        <v>89301501</v>
      </c>
      <c r="D218" s="660" t="s">
        <v>3255</v>
      </c>
      <c r="E218" s="661" t="s">
        <v>2379</v>
      </c>
      <c r="F218" s="659" t="s">
        <v>2370</v>
      </c>
      <c r="G218" s="659" t="s">
        <v>2661</v>
      </c>
      <c r="H218" s="659" t="s">
        <v>518</v>
      </c>
      <c r="I218" s="659" t="s">
        <v>2662</v>
      </c>
      <c r="J218" s="659" t="s">
        <v>2663</v>
      </c>
      <c r="K218" s="659" t="s">
        <v>961</v>
      </c>
      <c r="L218" s="662">
        <v>0</v>
      </c>
      <c r="M218" s="662">
        <v>0</v>
      </c>
      <c r="N218" s="659">
        <v>1</v>
      </c>
      <c r="O218" s="663">
        <v>0.5</v>
      </c>
      <c r="P218" s="662"/>
      <c r="Q218" s="664"/>
      <c r="R218" s="659"/>
      <c r="S218" s="664">
        <v>0</v>
      </c>
      <c r="T218" s="663"/>
      <c r="U218" s="665">
        <v>0</v>
      </c>
    </row>
    <row r="219" spans="1:21" ht="14.4" customHeight="1" x14ac:dyDescent="0.3">
      <c r="A219" s="658">
        <v>50</v>
      </c>
      <c r="B219" s="659" t="s">
        <v>517</v>
      </c>
      <c r="C219" s="659">
        <v>89301501</v>
      </c>
      <c r="D219" s="660" t="s">
        <v>3255</v>
      </c>
      <c r="E219" s="661" t="s">
        <v>2379</v>
      </c>
      <c r="F219" s="659" t="s">
        <v>2370</v>
      </c>
      <c r="G219" s="659" t="s">
        <v>2440</v>
      </c>
      <c r="H219" s="659" t="s">
        <v>1208</v>
      </c>
      <c r="I219" s="659" t="s">
        <v>2494</v>
      </c>
      <c r="J219" s="659" t="s">
        <v>2495</v>
      </c>
      <c r="K219" s="659" t="s">
        <v>2496</v>
      </c>
      <c r="L219" s="662">
        <v>156.25</v>
      </c>
      <c r="M219" s="662">
        <v>468.75</v>
      </c>
      <c r="N219" s="659">
        <v>3</v>
      </c>
      <c r="O219" s="663">
        <v>1.5</v>
      </c>
      <c r="P219" s="662"/>
      <c r="Q219" s="664">
        <v>0</v>
      </c>
      <c r="R219" s="659"/>
      <c r="S219" s="664">
        <v>0</v>
      </c>
      <c r="T219" s="663"/>
      <c r="U219" s="665">
        <v>0</v>
      </c>
    </row>
    <row r="220" spans="1:21" ht="14.4" customHeight="1" x14ac:dyDescent="0.3">
      <c r="A220" s="658">
        <v>50</v>
      </c>
      <c r="B220" s="659" t="s">
        <v>517</v>
      </c>
      <c r="C220" s="659">
        <v>89301501</v>
      </c>
      <c r="D220" s="660" t="s">
        <v>3255</v>
      </c>
      <c r="E220" s="661" t="s">
        <v>2379</v>
      </c>
      <c r="F220" s="659" t="s">
        <v>2370</v>
      </c>
      <c r="G220" s="659" t="s">
        <v>2440</v>
      </c>
      <c r="H220" s="659" t="s">
        <v>1208</v>
      </c>
      <c r="I220" s="659" t="s">
        <v>2494</v>
      </c>
      <c r="J220" s="659" t="s">
        <v>2495</v>
      </c>
      <c r="K220" s="659" t="s">
        <v>2496</v>
      </c>
      <c r="L220" s="662">
        <v>126.09</v>
      </c>
      <c r="M220" s="662">
        <v>126.09</v>
      </c>
      <c r="N220" s="659">
        <v>1</v>
      </c>
      <c r="O220" s="663">
        <v>0.5</v>
      </c>
      <c r="P220" s="662"/>
      <c r="Q220" s="664">
        <v>0</v>
      </c>
      <c r="R220" s="659"/>
      <c r="S220" s="664">
        <v>0</v>
      </c>
      <c r="T220" s="663"/>
      <c r="U220" s="665">
        <v>0</v>
      </c>
    </row>
    <row r="221" spans="1:21" ht="14.4" customHeight="1" x14ac:dyDescent="0.3">
      <c r="A221" s="658">
        <v>50</v>
      </c>
      <c r="B221" s="659" t="s">
        <v>517</v>
      </c>
      <c r="C221" s="659">
        <v>89301501</v>
      </c>
      <c r="D221" s="660" t="s">
        <v>3255</v>
      </c>
      <c r="E221" s="661" t="s">
        <v>2379</v>
      </c>
      <c r="F221" s="659" t="s">
        <v>2370</v>
      </c>
      <c r="G221" s="659" t="s">
        <v>2440</v>
      </c>
      <c r="H221" s="659" t="s">
        <v>1208</v>
      </c>
      <c r="I221" s="659" t="s">
        <v>1336</v>
      </c>
      <c r="J221" s="659" t="s">
        <v>2266</v>
      </c>
      <c r="K221" s="659" t="s">
        <v>1665</v>
      </c>
      <c r="L221" s="662">
        <v>193.14</v>
      </c>
      <c r="M221" s="662">
        <v>1158.8399999999999</v>
      </c>
      <c r="N221" s="659">
        <v>6</v>
      </c>
      <c r="O221" s="663">
        <v>3</v>
      </c>
      <c r="P221" s="662">
        <v>193.14</v>
      </c>
      <c r="Q221" s="664">
        <v>0.16666666666666666</v>
      </c>
      <c r="R221" s="659">
        <v>1</v>
      </c>
      <c r="S221" s="664">
        <v>0.16666666666666666</v>
      </c>
      <c r="T221" s="663">
        <v>0.5</v>
      </c>
      <c r="U221" s="665">
        <v>0.16666666666666666</v>
      </c>
    </row>
    <row r="222" spans="1:21" ht="14.4" customHeight="1" x14ac:dyDescent="0.3">
      <c r="A222" s="658">
        <v>50</v>
      </c>
      <c r="B222" s="659" t="s">
        <v>517</v>
      </c>
      <c r="C222" s="659">
        <v>89301501</v>
      </c>
      <c r="D222" s="660" t="s">
        <v>3255</v>
      </c>
      <c r="E222" s="661" t="s">
        <v>2381</v>
      </c>
      <c r="F222" s="659" t="s">
        <v>2370</v>
      </c>
      <c r="G222" s="659" t="s">
        <v>2664</v>
      </c>
      <c r="H222" s="659" t="s">
        <v>1208</v>
      </c>
      <c r="I222" s="659" t="s">
        <v>1321</v>
      </c>
      <c r="J222" s="659" t="s">
        <v>2333</v>
      </c>
      <c r="K222" s="659" t="s">
        <v>2334</v>
      </c>
      <c r="L222" s="662">
        <v>6.98</v>
      </c>
      <c r="M222" s="662">
        <v>6.98</v>
      </c>
      <c r="N222" s="659">
        <v>1</v>
      </c>
      <c r="O222" s="663">
        <v>0.5</v>
      </c>
      <c r="P222" s="662"/>
      <c r="Q222" s="664">
        <v>0</v>
      </c>
      <c r="R222" s="659"/>
      <c r="S222" s="664">
        <v>0</v>
      </c>
      <c r="T222" s="663"/>
      <c r="U222" s="665">
        <v>0</v>
      </c>
    </row>
    <row r="223" spans="1:21" ht="14.4" customHeight="1" x14ac:dyDescent="0.3">
      <c r="A223" s="658">
        <v>50</v>
      </c>
      <c r="B223" s="659" t="s">
        <v>517</v>
      </c>
      <c r="C223" s="659">
        <v>89301501</v>
      </c>
      <c r="D223" s="660" t="s">
        <v>3255</v>
      </c>
      <c r="E223" s="661" t="s">
        <v>2381</v>
      </c>
      <c r="F223" s="659" t="s">
        <v>2370</v>
      </c>
      <c r="G223" s="659" t="s">
        <v>2388</v>
      </c>
      <c r="H223" s="659" t="s">
        <v>1208</v>
      </c>
      <c r="I223" s="659" t="s">
        <v>1227</v>
      </c>
      <c r="J223" s="659" t="s">
        <v>1228</v>
      </c>
      <c r="K223" s="659" t="s">
        <v>2272</v>
      </c>
      <c r="L223" s="662">
        <v>75.28</v>
      </c>
      <c r="M223" s="662">
        <v>150.56</v>
      </c>
      <c r="N223" s="659">
        <v>2</v>
      </c>
      <c r="O223" s="663">
        <v>1</v>
      </c>
      <c r="P223" s="662">
        <v>75.28</v>
      </c>
      <c r="Q223" s="664">
        <v>0.5</v>
      </c>
      <c r="R223" s="659">
        <v>1</v>
      </c>
      <c r="S223" s="664">
        <v>0.5</v>
      </c>
      <c r="T223" s="663">
        <v>0.5</v>
      </c>
      <c r="U223" s="665">
        <v>0.5</v>
      </c>
    </row>
    <row r="224" spans="1:21" ht="14.4" customHeight="1" x14ac:dyDescent="0.3">
      <c r="A224" s="658">
        <v>50</v>
      </c>
      <c r="B224" s="659" t="s">
        <v>517</v>
      </c>
      <c r="C224" s="659">
        <v>89301501</v>
      </c>
      <c r="D224" s="660" t="s">
        <v>3255</v>
      </c>
      <c r="E224" s="661" t="s">
        <v>2381</v>
      </c>
      <c r="F224" s="659" t="s">
        <v>2370</v>
      </c>
      <c r="G224" s="659" t="s">
        <v>2388</v>
      </c>
      <c r="H224" s="659" t="s">
        <v>1208</v>
      </c>
      <c r="I224" s="659" t="s">
        <v>1231</v>
      </c>
      <c r="J224" s="659" t="s">
        <v>1228</v>
      </c>
      <c r="K224" s="659" t="s">
        <v>2273</v>
      </c>
      <c r="L224" s="662">
        <v>150.55000000000001</v>
      </c>
      <c r="M224" s="662">
        <v>150.55000000000001</v>
      </c>
      <c r="N224" s="659">
        <v>1</v>
      </c>
      <c r="O224" s="663">
        <v>0.5</v>
      </c>
      <c r="P224" s="662">
        <v>150.55000000000001</v>
      </c>
      <c r="Q224" s="664">
        <v>1</v>
      </c>
      <c r="R224" s="659">
        <v>1</v>
      </c>
      <c r="S224" s="664">
        <v>1</v>
      </c>
      <c r="T224" s="663">
        <v>0.5</v>
      </c>
      <c r="U224" s="665">
        <v>1</v>
      </c>
    </row>
    <row r="225" spans="1:21" ht="14.4" customHeight="1" x14ac:dyDescent="0.3">
      <c r="A225" s="658">
        <v>50</v>
      </c>
      <c r="B225" s="659" t="s">
        <v>517</v>
      </c>
      <c r="C225" s="659">
        <v>89301501</v>
      </c>
      <c r="D225" s="660" t="s">
        <v>3255</v>
      </c>
      <c r="E225" s="661" t="s">
        <v>2381</v>
      </c>
      <c r="F225" s="659" t="s">
        <v>2370</v>
      </c>
      <c r="G225" s="659" t="s">
        <v>2389</v>
      </c>
      <c r="H225" s="659" t="s">
        <v>518</v>
      </c>
      <c r="I225" s="659" t="s">
        <v>2567</v>
      </c>
      <c r="J225" s="659" t="s">
        <v>2568</v>
      </c>
      <c r="K225" s="659" t="s">
        <v>890</v>
      </c>
      <c r="L225" s="662">
        <v>60.92</v>
      </c>
      <c r="M225" s="662">
        <v>60.92</v>
      </c>
      <c r="N225" s="659">
        <v>1</v>
      </c>
      <c r="O225" s="663">
        <v>0.5</v>
      </c>
      <c r="P225" s="662"/>
      <c r="Q225" s="664">
        <v>0</v>
      </c>
      <c r="R225" s="659"/>
      <c r="S225" s="664">
        <v>0</v>
      </c>
      <c r="T225" s="663"/>
      <c r="U225" s="665">
        <v>0</v>
      </c>
    </row>
    <row r="226" spans="1:21" ht="14.4" customHeight="1" x14ac:dyDescent="0.3">
      <c r="A226" s="658">
        <v>50</v>
      </c>
      <c r="B226" s="659" t="s">
        <v>517</v>
      </c>
      <c r="C226" s="659">
        <v>89301501</v>
      </c>
      <c r="D226" s="660" t="s">
        <v>3255</v>
      </c>
      <c r="E226" s="661" t="s">
        <v>2381</v>
      </c>
      <c r="F226" s="659" t="s">
        <v>2370</v>
      </c>
      <c r="G226" s="659" t="s">
        <v>2391</v>
      </c>
      <c r="H226" s="659" t="s">
        <v>1208</v>
      </c>
      <c r="I226" s="659" t="s">
        <v>1386</v>
      </c>
      <c r="J226" s="659" t="s">
        <v>1391</v>
      </c>
      <c r="K226" s="659" t="s">
        <v>2293</v>
      </c>
      <c r="L226" s="662">
        <v>201.88</v>
      </c>
      <c r="M226" s="662">
        <v>201.88</v>
      </c>
      <c r="N226" s="659">
        <v>1</v>
      </c>
      <c r="O226" s="663">
        <v>0.5</v>
      </c>
      <c r="P226" s="662">
        <v>201.88</v>
      </c>
      <c r="Q226" s="664">
        <v>1</v>
      </c>
      <c r="R226" s="659">
        <v>1</v>
      </c>
      <c r="S226" s="664">
        <v>1</v>
      </c>
      <c r="T226" s="663">
        <v>0.5</v>
      </c>
      <c r="U226" s="665">
        <v>1</v>
      </c>
    </row>
    <row r="227" spans="1:21" ht="14.4" customHeight="1" x14ac:dyDescent="0.3">
      <c r="A227" s="658">
        <v>50</v>
      </c>
      <c r="B227" s="659" t="s">
        <v>517</v>
      </c>
      <c r="C227" s="659">
        <v>89301501</v>
      </c>
      <c r="D227" s="660" t="s">
        <v>3255</v>
      </c>
      <c r="E227" s="661" t="s">
        <v>2381</v>
      </c>
      <c r="F227" s="659" t="s">
        <v>2370</v>
      </c>
      <c r="G227" s="659" t="s">
        <v>2392</v>
      </c>
      <c r="H227" s="659" t="s">
        <v>1208</v>
      </c>
      <c r="I227" s="659" t="s">
        <v>1269</v>
      </c>
      <c r="J227" s="659" t="s">
        <v>1270</v>
      </c>
      <c r="K227" s="659" t="s">
        <v>1271</v>
      </c>
      <c r="L227" s="662">
        <v>44.89</v>
      </c>
      <c r="M227" s="662">
        <v>89.78</v>
      </c>
      <c r="N227" s="659">
        <v>2</v>
      </c>
      <c r="O227" s="663">
        <v>1</v>
      </c>
      <c r="P227" s="662"/>
      <c r="Q227" s="664">
        <v>0</v>
      </c>
      <c r="R227" s="659"/>
      <c r="S227" s="664">
        <v>0</v>
      </c>
      <c r="T227" s="663"/>
      <c r="U227" s="665">
        <v>0</v>
      </c>
    </row>
    <row r="228" spans="1:21" ht="14.4" customHeight="1" x14ac:dyDescent="0.3">
      <c r="A228" s="658">
        <v>50</v>
      </c>
      <c r="B228" s="659" t="s">
        <v>517</v>
      </c>
      <c r="C228" s="659">
        <v>89301501</v>
      </c>
      <c r="D228" s="660" t="s">
        <v>3255</v>
      </c>
      <c r="E228" s="661" t="s">
        <v>2381</v>
      </c>
      <c r="F228" s="659" t="s">
        <v>2370</v>
      </c>
      <c r="G228" s="659" t="s">
        <v>2392</v>
      </c>
      <c r="H228" s="659" t="s">
        <v>1208</v>
      </c>
      <c r="I228" s="659" t="s">
        <v>1924</v>
      </c>
      <c r="J228" s="659" t="s">
        <v>1925</v>
      </c>
      <c r="K228" s="659" t="s">
        <v>1926</v>
      </c>
      <c r="L228" s="662">
        <v>60.02</v>
      </c>
      <c r="M228" s="662">
        <v>60.02</v>
      </c>
      <c r="N228" s="659">
        <v>1</v>
      </c>
      <c r="O228" s="663">
        <v>0.5</v>
      </c>
      <c r="P228" s="662"/>
      <c r="Q228" s="664">
        <v>0</v>
      </c>
      <c r="R228" s="659"/>
      <c r="S228" s="664">
        <v>0</v>
      </c>
      <c r="T228" s="663"/>
      <c r="U228" s="665">
        <v>0</v>
      </c>
    </row>
    <row r="229" spans="1:21" ht="14.4" customHeight="1" x14ac:dyDescent="0.3">
      <c r="A229" s="658">
        <v>50</v>
      </c>
      <c r="B229" s="659" t="s">
        <v>517</v>
      </c>
      <c r="C229" s="659">
        <v>89301501</v>
      </c>
      <c r="D229" s="660" t="s">
        <v>3255</v>
      </c>
      <c r="E229" s="661" t="s">
        <v>2381</v>
      </c>
      <c r="F229" s="659" t="s">
        <v>2370</v>
      </c>
      <c r="G229" s="659" t="s">
        <v>2665</v>
      </c>
      <c r="H229" s="659" t="s">
        <v>1208</v>
      </c>
      <c r="I229" s="659" t="s">
        <v>1540</v>
      </c>
      <c r="J229" s="659" t="s">
        <v>1541</v>
      </c>
      <c r="K229" s="659" t="s">
        <v>2312</v>
      </c>
      <c r="L229" s="662">
        <v>184.22</v>
      </c>
      <c r="M229" s="662">
        <v>368.44</v>
      </c>
      <c r="N229" s="659">
        <v>2</v>
      </c>
      <c r="O229" s="663">
        <v>0.5</v>
      </c>
      <c r="P229" s="662">
        <v>368.44</v>
      </c>
      <c r="Q229" s="664">
        <v>1</v>
      </c>
      <c r="R229" s="659">
        <v>2</v>
      </c>
      <c r="S229" s="664">
        <v>1</v>
      </c>
      <c r="T229" s="663">
        <v>0.5</v>
      </c>
      <c r="U229" s="665">
        <v>1</v>
      </c>
    </row>
    <row r="230" spans="1:21" ht="14.4" customHeight="1" x14ac:dyDescent="0.3">
      <c r="A230" s="658">
        <v>50</v>
      </c>
      <c r="B230" s="659" t="s">
        <v>517</v>
      </c>
      <c r="C230" s="659">
        <v>89301501</v>
      </c>
      <c r="D230" s="660" t="s">
        <v>3255</v>
      </c>
      <c r="E230" s="661" t="s">
        <v>2381</v>
      </c>
      <c r="F230" s="659" t="s">
        <v>2370</v>
      </c>
      <c r="G230" s="659" t="s">
        <v>2666</v>
      </c>
      <c r="H230" s="659" t="s">
        <v>518</v>
      </c>
      <c r="I230" s="659" t="s">
        <v>2667</v>
      </c>
      <c r="J230" s="659" t="s">
        <v>2668</v>
      </c>
      <c r="K230" s="659" t="s">
        <v>1967</v>
      </c>
      <c r="L230" s="662">
        <v>216.94</v>
      </c>
      <c r="M230" s="662">
        <v>216.94</v>
      </c>
      <c r="N230" s="659">
        <v>1</v>
      </c>
      <c r="O230" s="663">
        <v>0.5</v>
      </c>
      <c r="P230" s="662">
        <v>216.94</v>
      </c>
      <c r="Q230" s="664">
        <v>1</v>
      </c>
      <c r="R230" s="659">
        <v>1</v>
      </c>
      <c r="S230" s="664">
        <v>1</v>
      </c>
      <c r="T230" s="663">
        <v>0.5</v>
      </c>
      <c r="U230" s="665">
        <v>1</v>
      </c>
    </row>
    <row r="231" spans="1:21" ht="14.4" customHeight="1" x14ac:dyDescent="0.3">
      <c r="A231" s="658">
        <v>50</v>
      </c>
      <c r="B231" s="659" t="s">
        <v>517</v>
      </c>
      <c r="C231" s="659">
        <v>89301501</v>
      </c>
      <c r="D231" s="660" t="s">
        <v>3255</v>
      </c>
      <c r="E231" s="661" t="s">
        <v>2381</v>
      </c>
      <c r="F231" s="659" t="s">
        <v>2370</v>
      </c>
      <c r="G231" s="659" t="s">
        <v>2444</v>
      </c>
      <c r="H231" s="659" t="s">
        <v>518</v>
      </c>
      <c r="I231" s="659" t="s">
        <v>2448</v>
      </c>
      <c r="J231" s="659" t="s">
        <v>2449</v>
      </c>
      <c r="K231" s="659" t="s">
        <v>2450</v>
      </c>
      <c r="L231" s="662">
        <v>0</v>
      </c>
      <c r="M231" s="662">
        <v>0</v>
      </c>
      <c r="N231" s="659">
        <v>1</v>
      </c>
      <c r="O231" s="663">
        <v>0.5</v>
      </c>
      <c r="P231" s="662">
        <v>0</v>
      </c>
      <c r="Q231" s="664"/>
      <c r="R231" s="659">
        <v>1</v>
      </c>
      <c r="S231" s="664">
        <v>1</v>
      </c>
      <c r="T231" s="663">
        <v>0.5</v>
      </c>
      <c r="U231" s="665">
        <v>1</v>
      </c>
    </row>
    <row r="232" spans="1:21" ht="14.4" customHeight="1" x14ac:dyDescent="0.3">
      <c r="A232" s="658">
        <v>50</v>
      </c>
      <c r="B232" s="659" t="s">
        <v>517</v>
      </c>
      <c r="C232" s="659">
        <v>89301501</v>
      </c>
      <c r="D232" s="660" t="s">
        <v>3255</v>
      </c>
      <c r="E232" s="661" t="s">
        <v>2381</v>
      </c>
      <c r="F232" s="659" t="s">
        <v>2370</v>
      </c>
      <c r="G232" s="659" t="s">
        <v>2444</v>
      </c>
      <c r="H232" s="659" t="s">
        <v>518</v>
      </c>
      <c r="I232" s="659" t="s">
        <v>857</v>
      </c>
      <c r="J232" s="659" t="s">
        <v>2449</v>
      </c>
      <c r="K232" s="659" t="s">
        <v>2451</v>
      </c>
      <c r="L232" s="662">
        <v>66.599999999999994</v>
      </c>
      <c r="M232" s="662">
        <v>133.19999999999999</v>
      </c>
      <c r="N232" s="659">
        <v>2</v>
      </c>
      <c r="O232" s="663">
        <v>1</v>
      </c>
      <c r="P232" s="662">
        <v>66.599999999999994</v>
      </c>
      <c r="Q232" s="664">
        <v>0.5</v>
      </c>
      <c r="R232" s="659">
        <v>1</v>
      </c>
      <c r="S232" s="664">
        <v>0.5</v>
      </c>
      <c r="T232" s="663">
        <v>0.5</v>
      </c>
      <c r="U232" s="665">
        <v>0.5</v>
      </c>
    </row>
    <row r="233" spans="1:21" ht="14.4" customHeight="1" x14ac:dyDescent="0.3">
      <c r="A233" s="658">
        <v>50</v>
      </c>
      <c r="B233" s="659" t="s">
        <v>517</v>
      </c>
      <c r="C233" s="659">
        <v>89301501</v>
      </c>
      <c r="D233" s="660" t="s">
        <v>3255</v>
      </c>
      <c r="E233" s="661" t="s">
        <v>2381</v>
      </c>
      <c r="F233" s="659" t="s">
        <v>2370</v>
      </c>
      <c r="G233" s="659" t="s">
        <v>2452</v>
      </c>
      <c r="H233" s="659" t="s">
        <v>518</v>
      </c>
      <c r="I233" s="659" t="s">
        <v>2453</v>
      </c>
      <c r="J233" s="659" t="s">
        <v>735</v>
      </c>
      <c r="K233" s="659" t="s">
        <v>950</v>
      </c>
      <c r="L233" s="662">
        <v>0</v>
      </c>
      <c r="M233" s="662">
        <v>0</v>
      </c>
      <c r="N233" s="659">
        <v>1</v>
      </c>
      <c r="O233" s="663">
        <v>0.5</v>
      </c>
      <c r="P233" s="662"/>
      <c r="Q233" s="664"/>
      <c r="R233" s="659"/>
      <c r="S233" s="664">
        <v>0</v>
      </c>
      <c r="T233" s="663"/>
      <c r="U233" s="665">
        <v>0</v>
      </c>
    </row>
    <row r="234" spans="1:21" ht="14.4" customHeight="1" x14ac:dyDescent="0.3">
      <c r="A234" s="658">
        <v>50</v>
      </c>
      <c r="B234" s="659" t="s">
        <v>517</v>
      </c>
      <c r="C234" s="659">
        <v>89301501</v>
      </c>
      <c r="D234" s="660" t="s">
        <v>3255</v>
      </c>
      <c r="E234" s="661" t="s">
        <v>2381</v>
      </c>
      <c r="F234" s="659" t="s">
        <v>2370</v>
      </c>
      <c r="G234" s="659" t="s">
        <v>2407</v>
      </c>
      <c r="H234" s="659" t="s">
        <v>518</v>
      </c>
      <c r="I234" s="659" t="s">
        <v>541</v>
      </c>
      <c r="J234" s="659" t="s">
        <v>542</v>
      </c>
      <c r="K234" s="659" t="s">
        <v>543</v>
      </c>
      <c r="L234" s="662">
        <v>104.66</v>
      </c>
      <c r="M234" s="662">
        <v>104.66</v>
      </c>
      <c r="N234" s="659">
        <v>1</v>
      </c>
      <c r="O234" s="663">
        <v>0.5</v>
      </c>
      <c r="P234" s="662"/>
      <c r="Q234" s="664">
        <v>0</v>
      </c>
      <c r="R234" s="659"/>
      <c r="S234" s="664">
        <v>0</v>
      </c>
      <c r="T234" s="663"/>
      <c r="U234" s="665">
        <v>0</v>
      </c>
    </row>
    <row r="235" spans="1:21" ht="14.4" customHeight="1" x14ac:dyDescent="0.3">
      <c r="A235" s="658">
        <v>50</v>
      </c>
      <c r="B235" s="659" t="s">
        <v>517</v>
      </c>
      <c r="C235" s="659">
        <v>89301501</v>
      </c>
      <c r="D235" s="660" t="s">
        <v>3255</v>
      </c>
      <c r="E235" s="661" t="s">
        <v>2381</v>
      </c>
      <c r="F235" s="659" t="s">
        <v>2370</v>
      </c>
      <c r="G235" s="659" t="s">
        <v>2408</v>
      </c>
      <c r="H235" s="659" t="s">
        <v>518</v>
      </c>
      <c r="I235" s="659" t="s">
        <v>2531</v>
      </c>
      <c r="J235" s="659" t="s">
        <v>938</v>
      </c>
      <c r="K235" s="659" t="s">
        <v>736</v>
      </c>
      <c r="L235" s="662">
        <v>30.65</v>
      </c>
      <c r="M235" s="662">
        <v>91.949999999999989</v>
      </c>
      <c r="N235" s="659">
        <v>3</v>
      </c>
      <c r="O235" s="663">
        <v>1.5</v>
      </c>
      <c r="P235" s="662">
        <v>30.65</v>
      </c>
      <c r="Q235" s="664">
        <v>0.33333333333333337</v>
      </c>
      <c r="R235" s="659">
        <v>1</v>
      </c>
      <c r="S235" s="664">
        <v>0.33333333333333331</v>
      </c>
      <c r="T235" s="663">
        <v>0.5</v>
      </c>
      <c r="U235" s="665">
        <v>0.33333333333333331</v>
      </c>
    </row>
    <row r="236" spans="1:21" ht="14.4" customHeight="1" x14ac:dyDescent="0.3">
      <c r="A236" s="658">
        <v>50</v>
      </c>
      <c r="B236" s="659" t="s">
        <v>517</v>
      </c>
      <c r="C236" s="659">
        <v>89301501</v>
      </c>
      <c r="D236" s="660" t="s">
        <v>3255</v>
      </c>
      <c r="E236" s="661" t="s">
        <v>2381</v>
      </c>
      <c r="F236" s="659" t="s">
        <v>2370</v>
      </c>
      <c r="G236" s="659" t="s">
        <v>2415</v>
      </c>
      <c r="H236" s="659" t="s">
        <v>518</v>
      </c>
      <c r="I236" s="659" t="s">
        <v>2625</v>
      </c>
      <c r="J236" s="659" t="s">
        <v>2626</v>
      </c>
      <c r="K236" s="659" t="s">
        <v>771</v>
      </c>
      <c r="L236" s="662">
        <v>60.02</v>
      </c>
      <c r="M236" s="662">
        <v>60.02</v>
      </c>
      <c r="N236" s="659">
        <v>1</v>
      </c>
      <c r="O236" s="663">
        <v>0.5</v>
      </c>
      <c r="P236" s="662">
        <v>60.02</v>
      </c>
      <c r="Q236" s="664">
        <v>1</v>
      </c>
      <c r="R236" s="659">
        <v>1</v>
      </c>
      <c r="S236" s="664">
        <v>1</v>
      </c>
      <c r="T236" s="663">
        <v>0.5</v>
      </c>
      <c r="U236" s="665">
        <v>1</v>
      </c>
    </row>
    <row r="237" spans="1:21" ht="14.4" customHeight="1" x14ac:dyDescent="0.3">
      <c r="A237" s="658">
        <v>50</v>
      </c>
      <c r="B237" s="659" t="s">
        <v>517</v>
      </c>
      <c r="C237" s="659">
        <v>89301501</v>
      </c>
      <c r="D237" s="660" t="s">
        <v>3255</v>
      </c>
      <c r="E237" s="661" t="s">
        <v>2381</v>
      </c>
      <c r="F237" s="659" t="s">
        <v>2370</v>
      </c>
      <c r="G237" s="659" t="s">
        <v>2415</v>
      </c>
      <c r="H237" s="659" t="s">
        <v>518</v>
      </c>
      <c r="I237" s="659" t="s">
        <v>2421</v>
      </c>
      <c r="J237" s="659" t="s">
        <v>1067</v>
      </c>
      <c r="K237" s="659" t="s">
        <v>2422</v>
      </c>
      <c r="L237" s="662">
        <v>0</v>
      </c>
      <c r="M237" s="662">
        <v>0</v>
      </c>
      <c r="N237" s="659">
        <v>1</v>
      </c>
      <c r="O237" s="663">
        <v>0.5</v>
      </c>
      <c r="P237" s="662">
        <v>0</v>
      </c>
      <c r="Q237" s="664"/>
      <c r="R237" s="659">
        <v>1</v>
      </c>
      <c r="S237" s="664">
        <v>1</v>
      </c>
      <c r="T237" s="663">
        <v>0.5</v>
      </c>
      <c r="U237" s="665">
        <v>1</v>
      </c>
    </row>
    <row r="238" spans="1:21" ht="14.4" customHeight="1" x14ac:dyDescent="0.3">
      <c r="A238" s="658">
        <v>50</v>
      </c>
      <c r="B238" s="659" t="s">
        <v>517</v>
      </c>
      <c r="C238" s="659">
        <v>89301501</v>
      </c>
      <c r="D238" s="660" t="s">
        <v>3255</v>
      </c>
      <c r="E238" s="661" t="s">
        <v>2381</v>
      </c>
      <c r="F238" s="659" t="s">
        <v>2370</v>
      </c>
      <c r="G238" s="659" t="s">
        <v>2415</v>
      </c>
      <c r="H238" s="659" t="s">
        <v>518</v>
      </c>
      <c r="I238" s="659" t="s">
        <v>765</v>
      </c>
      <c r="J238" s="659" t="s">
        <v>1067</v>
      </c>
      <c r="K238" s="659" t="s">
        <v>2540</v>
      </c>
      <c r="L238" s="662">
        <v>33.68</v>
      </c>
      <c r="M238" s="662">
        <v>33.68</v>
      </c>
      <c r="N238" s="659">
        <v>1</v>
      </c>
      <c r="O238" s="663">
        <v>0.5</v>
      </c>
      <c r="P238" s="662"/>
      <c r="Q238" s="664">
        <v>0</v>
      </c>
      <c r="R238" s="659"/>
      <c r="S238" s="664">
        <v>0</v>
      </c>
      <c r="T238" s="663"/>
      <c r="U238" s="665">
        <v>0</v>
      </c>
    </row>
    <row r="239" spans="1:21" ht="14.4" customHeight="1" x14ac:dyDescent="0.3">
      <c r="A239" s="658">
        <v>50</v>
      </c>
      <c r="B239" s="659" t="s">
        <v>517</v>
      </c>
      <c r="C239" s="659">
        <v>89301501</v>
      </c>
      <c r="D239" s="660" t="s">
        <v>3255</v>
      </c>
      <c r="E239" s="661" t="s">
        <v>2381</v>
      </c>
      <c r="F239" s="659" t="s">
        <v>2370</v>
      </c>
      <c r="G239" s="659" t="s">
        <v>2423</v>
      </c>
      <c r="H239" s="659" t="s">
        <v>1208</v>
      </c>
      <c r="I239" s="659" t="s">
        <v>1307</v>
      </c>
      <c r="J239" s="659" t="s">
        <v>1304</v>
      </c>
      <c r="K239" s="659" t="s">
        <v>1261</v>
      </c>
      <c r="L239" s="662">
        <v>2332.92</v>
      </c>
      <c r="M239" s="662">
        <v>2332.92</v>
      </c>
      <c r="N239" s="659">
        <v>1</v>
      </c>
      <c r="O239" s="663">
        <v>0.5</v>
      </c>
      <c r="P239" s="662">
        <v>2332.92</v>
      </c>
      <c r="Q239" s="664">
        <v>1</v>
      </c>
      <c r="R239" s="659">
        <v>1</v>
      </c>
      <c r="S239" s="664">
        <v>1</v>
      </c>
      <c r="T239" s="663">
        <v>0.5</v>
      </c>
      <c r="U239" s="665">
        <v>1</v>
      </c>
    </row>
    <row r="240" spans="1:21" ht="14.4" customHeight="1" x14ac:dyDescent="0.3">
      <c r="A240" s="658">
        <v>50</v>
      </c>
      <c r="B240" s="659" t="s">
        <v>517</v>
      </c>
      <c r="C240" s="659">
        <v>89301501</v>
      </c>
      <c r="D240" s="660" t="s">
        <v>3255</v>
      </c>
      <c r="E240" s="661" t="s">
        <v>2381</v>
      </c>
      <c r="F240" s="659" t="s">
        <v>2370</v>
      </c>
      <c r="G240" s="659" t="s">
        <v>2423</v>
      </c>
      <c r="H240" s="659" t="s">
        <v>1208</v>
      </c>
      <c r="I240" s="659" t="s">
        <v>1310</v>
      </c>
      <c r="J240" s="659" t="s">
        <v>1304</v>
      </c>
      <c r="K240" s="659" t="s">
        <v>1264</v>
      </c>
      <c r="L240" s="662">
        <v>2916.16</v>
      </c>
      <c r="M240" s="662">
        <v>2916.16</v>
      </c>
      <c r="N240" s="659">
        <v>1</v>
      </c>
      <c r="O240" s="663">
        <v>0.5</v>
      </c>
      <c r="P240" s="662"/>
      <c r="Q240" s="664">
        <v>0</v>
      </c>
      <c r="R240" s="659"/>
      <c r="S240" s="664">
        <v>0</v>
      </c>
      <c r="T240" s="663"/>
      <c r="U240" s="665">
        <v>0</v>
      </c>
    </row>
    <row r="241" spans="1:21" ht="14.4" customHeight="1" x14ac:dyDescent="0.3">
      <c r="A241" s="658">
        <v>50</v>
      </c>
      <c r="B241" s="659" t="s">
        <v>517</v>
      </c>
      <c r="C241" s="659">
        <v>89301501</v>
      </c>
      <c r="D241" s="660" t="s">
        <v>3255</v>
      </c>
      <c r="E241" s="661" t="s">
        <v>2381</v>
      </c>
      <c r="F241" s="659" t="s">
        <v>2370</v>
      </c>
      <c r="G241" s="659" t="s">
        <v>2465</v>
      </c>
      <c r="H241" s="659" t="s">
        <v>1208</v>
      </c>
      <c r="I241" s="659" t="s">
        <v>1398</v>
      </c>
      <c r="J241" s="659" t="s">
        <v>1399</v>
      </c>
      <c r="K241" s="659" t="s">
        <v>1400</v>
      </c>
      <c r="L241" s="662">
        <v>55.38</v>
      </c>
      <c r="M241" s="662">
        <v>55.38</v>
      </c>
      <c r="N241" s="659">
        <v>1</v>
      </c>
      <c r="O241" s="663">
        <v>0.5</v>
      </c>
      <c r="P241" s="662"/>
      <c r="Q241" s="664">
        <v>0</v>
      </c>
      <c r="R241" s="659"/>
      <c r="S241" s="664">
        <v>0</v>
      </c>
      <c r="T241" s="663"/>
      <c r="U241" s="665">
        <v>0</v>
      </c>
    </row>
    <row r="242" spans="1:21" ht="14.4" customHeight="1" x14ac:dyDescent="0.3">
      <c r="A242" s="658">
        <v>50</v>
      </c>
      <c r="B242" s="659" t="s">
        <v>517</v>
      </c>
      <c r="C242" s="659">
        <v>89301501</v>
      </c>
      <c r="D242" s="660" t="s">
        <v>3255</v>
      </c>
      <c r="E242" s="661" t="s">
        <v>2381</v>
      </c>
      <c r="F242" s="659" t="s">
        <v>2370</v>
      </c>
      <c r="G242" s="659" t="s">
        <v>2541</v>
      </c>
      <c r="H242" s="659" t="s">
        <v>518</v>
      </c>
      <c r="I242" s="659" t="s">
        <v>2635</v>
      </c>
      <c r="J242" s="659" t="s">
        <v>2636</v>
      </c>
      <c r="K242" s="659" t="s">
        <v>694</v>
      </c>
      <c r="L242" s="662">
        <v>314.89999999999998</v>
      </c>
      <c r="M242" s="662">
        <v>314.89999999999998</v>
      </c>
      <c r="N242" s="659">
        <v>1</v>
      </c>
      <c r="O242" s="663">
        <v>0.5</v>
      </c>
      <c r="P242" s="662"/>
      <c r="Q242" s="664">
        <v>0</v>
      </c>
      <c r="R242" s="659"/>
      <c r="S242" s="664">
        <v>0</v>
      </c>
      <c r="T242" s="663"/>
      <c r="U242" s="665">
        <v>0</v>
      </c>
    </row>
    <row r="243" spans="1:21" ht="14.4" customHeight="1" x14ac:dyDescent="0.3">
      <c r="A243" s="658">
        <v>50</v>
      </c>
      <c r="B243" s="659" t="s">
        <v>517</v>
      </c>
      <c r="C243" s="659">
        <v>89301501</v>
      </c>
      <c r="D243" s="660" t="s">
        <v>3255</v>
      </c>
      <c r="E243" s="661" t="s">
        <v>2381</v>
      </c>
      <c r="F243" s="659" t="s">
        <v>2370</v>
      </c>
      <c r="G243" s="659" t="s">
        <v>2469</v>
      </c>
      <c r="H243" s="659" t="s">
        <v>1208</v>
      </c>
      <c r="I243" s="659" t="s">
        <v>1276</v>
      </c>
      <c r="J243" s="659" t="s">
        <v>1277</v>
      </c>
      <c r="K243" s="659" t="s">
        <v>2250</v>
      </c>
      <c r="L243" s="662">
        <v>97.97</v>
      </c>
      <c r="M243" s="662">
        <v>97.97</v>
      </c>
      <c r="N243" s="659">
        <v>1</v>
      </c>
      <c r="O243" s="663">
        <v>0.5</v>
      </c>
      <c r="P243" s="662"/>
      <c r="Q243" s="664">
        <v>0</v>
      </c>
      <c r="R243" s="659"/>
      <c r="S243" s="664">
        <v>0</v>
      </c>
      <c r="T243" s="663"/>
      <c r="U243" s="665">
        <v>0</v>
      </c>
    </row>
    <row r="244" spans="1:21" ht="14.4" customHeight="1" x14ac:dyDescent="0.3">
      <c r="A244" s="658">
        <v>50</v>
      </c>
      <c r="B244" s="659" t="s">
        <v>517</v>
      </c>
      <c r="C244" s="659">
        <v>89301501</v>
      </c>
      <c r="D244" s="660" t="s">
        <v>3255</v>
      </c>
      <c r="E244" s="661" t="s">
        <v>2381</v>
      </c>
      <c r="F244" s="659" t="s">
        <v>2370</v>
      </c>
      <c r="G244" s="659" t="s">
        <v>2469</v>
      </c>
      <c r="H244" s="659" t="s">
        <v>1208</v>
      </c>
      <c r="I244" s="659" t="s">
        <v>2669</v>
      </c>
      <c r="J244" s="659" t="s">
        <v>1277</v>
      </c>
      <c r="K244" s="659" t="s">
        <v>1278</v>
      </c>
      <c r="L244" s="662">
        <v>0</v>
      </c>
      <c r="M244" s="662">
        <v>0</v>
      </c>
      <c r="N244" s="659">
        <v>1</v>
      </c>
      <c r="O244" s="663">
        <v>0.5</v>
      </c>
      <c r="P244" s="662">
        <v>0</v>
      </c>
      <c r="Q244" s="664"/>
      <c r="R244" s="659">
        <v>1</v>
      </c>
      <c r="S244" s="664">
        <v>1</v>
      </c>
      <c r="T244" s="663">
        <v>0.5</v>
      </c>
      <c r="U244" s="665">
        <v>1</v>
      </c>
    </row>
    <row r="245" spans="1:21" ht="14.4" customHeight="1" x14ac:dyDescent="0.3">
      <c r="A245" s="658">
        <v>50</v>
      </c>
      <c r="B245" s="659" t="s">
        <v>517</v>
      </c>
      <c r="C245" s="659">
        <v>89301501</v>
      </c>
      <c r="D245" s="660" t="s">
        <v>3255</v>
      </c>
      <c r="E245" s="661" t="s">
        <v>2381</v>
      </c>
      <c r="F245" s="659" t="s">
        <v>2370</v>
      </c>
      <c r="G245" s="659" t="s">
        <v>2424</v>
      </c>
      <c r="H245" s="659" t="s">
        <v>518</v>
      </c>
      <c r="I245" s="659" t="s">
        <v>2670</v>
      </c>
      <c r="J245" s="659" t="s">
        <v>2427</v>
      </c>
      <c r="K245" s="659" t="s">
        <v>2338</v>
      </c>
      <c r="L245" s="662">
        <v>134.83000000000001</v>
      </c>
      <c r="M245" s="662">
        <v>134.83000000000001</v>
      </c>
      <c r="N245" s="659">
        <v>1</v>
      </c>
      <c r="O245" s="663">
        <v>0.5</v>
      </c>
      <c r="P245" s="662">
        <v>134.83000000000001</v>
      </c>
      <c r="Q245" s="664">
        <v>1</v>
      </c>
      <c r="R245" s="659">
        <v>1</v>
      </c>
      <c r="S245" s="664">
        <v>1</v>
      </c>
      <c r="T245" s="663">
        <v>0.5</v>
      </c>
      <c r="U245" s="665">
        <v>1</v>
      </c>
    </row>
    <row r="246" spans="1:21" ht="14.4" customHeight="1" x14ac:dyDescent="0.3">
      <c r="A246" s="658">
        <v>50</v>
      </c>
      <c r="B246" s="659" t="s">
        <v>517</v>
      </c>
      <c r="C246" s="659">
        <v>89301501</v>
      </c>
      <c r="D246" s="660" t="s">
        <v>3255</v>
      </c>
      <c r="E246" s="661" t="s">
        <v>2381</v>
      </c>
      <c r="F246" s="659" t="s">
        <v>2370</v>
      </c>
      <c r="G246" s="659" t="s">
        <v>2647</v>
      </c>
      <c r="H246" s="659" t="s">
        <v>1208</v>
      </c>
      <c r="I246" s="659" t="s">
        <v>2671</v>
      </c>
      <c r="J246" s="659" t="s">
        <v>2672</v>
      </c>
      <c r="K246" s="659" t="s">
        <v>1446</v>
      </c>
      <c r="L246" s="662">
        <v>76.27</v>
      </c>
      <c r="M246" s="662">
        <v>76.27</v>
      </c>
      <c r="N246" s="659">
        <v>1</v>
      </c>
      <c r="O246" s="663">
        <v>0.5</v>
      </c>
      <c r="P246" s="662"/>
      <c r="Q246" s="664">
        <v>0</v>
      </c>
      <c r="R246" s="659"/>
      <c r="S246" s="664">
        <v>0</v>
      </c>
      <c r="T246" s="663"/>
      <c r="U246" s="665">
        <v>0</v>
      </c>
    </row>
    <row r="247" spans="1:21" ht="14.4" customHeight="1" x14ac:dyDescent="0.3">
      <c r="A247" s="658">
        <v>50</v>
      </c>
      <c r="B247" s="659" t="s">
        <v>517</v>
      </c>
      <c r="C247" s="659">
        <v>89301501</v>
      </c>
      <c r="D247" s="660" t="s">
        <v>3255</v>
      </c>
      <c r="E247" s="661" t="s">
        <v>2381</v>
      </c>
      <c r="F247" s="659" t="s">
        <v>2370</v>
      </c>
      <c r="G247" s="659" t="s">
        <v>2673</v>
      </c>
      <c r="H247" s="659" t="s">
        <v>1208</v>
      </c>
      <c r="I247" s="659" t="s">
        <v>2674</v>
      </c>
      <c r="J247" s="659" t="s">
        <v>1434</v>
      </c>
      <c r="K247" s="659" t="s">
        <v>2675</v>
      </c>
      <c r="L247" s="662">
        <v>56.01</v>
      </c>
      <c r="M247" s="662">
        <v>112.02</v>
      </c>
      <c r="N247" s="659">
        <v>2</v>
      </c>
      <c r="O247" s="663">
        <v>1</v>
      </c>
      <c r="P247" s="662">
        <v>56.01</v>
      </c>
      <c r="Q247" s="664">
        <v>0.5</v>
      </c>
      <c r="R247" s="659">
        <v>1</v>
      </c>
      <c r="S247" s="664">
        <v>0.5</v>
      </c>
      <c r="T247" s="663">
        <v>0.5</v>
      </c>
      <c r="U247" s="665">
        <v>0.5</v>
      </c>
    </row>
    <row r="248" spans="1:21" ht="14.4" customHeight="1" x14ac:dyDescent="0.3">
      <c r="A248" s="658">
        <v>50</v>
      </c>
      <c r="B248" s="659" t="s">
        <v>517</v>
      </c>
      <c r="C248" s="659">
        <v>89301501</v>
      </c>
      <c r="D248" s="660" t="s">
        <v>3255</v>
      </c>
      <c r="E248" s="661" t="s">
        <v>2381</v>
      </c>
      <c r="F248" s="659" t="s">
        <v>2370</v>
      </c>
      <c r="G248" s="659" t="s">
        <v>2435</v>
      </c>
      <c r="H248" s="659" t="s">
        <v>1208</v>
      </c>
      <c r="I248" s="659" t="s">
        <v>1234</v>
      </c>
      <c r="J248" s="659" t="s">
        <v>2284</v>
      </c>
      <c r="K248" s="659" t="s">
        <v>957</v>
      </c>
      <c r="L248" s="662">
        <v>134.83000000000001</v>
      </c>
      <c r="M248" s="662">
        <v>134.83000000000001</v>
      </c>
      <c r="N248" s="659">
        <v>1</v>
      </c>
      <c r="O248" s="663">
        <v>0.5</v>
      </c>
      <c r="P248" s="662"/>
      <c r="Q248" s="664">
        <v>0</v>
      </c>
      <c r="R248" s="659"/>
      <c r="S248" s="664">
        <v>0</v>
      </c>
      <c r="T248" s="663"/>
      <c r="U248" s="665">
        <v>0</v>
      </c>
    </row>
    <row r="249" spans="1:21" ht="14.4" customHeight="1" x14ac:dyDescent="0.3">
      <c r="A249" s="658">
        <v>50</v>
      </c>
      <c r="B249" s="659" t="s">
        <v>517</v>
      </c>
      <c r="C249" s="659">
        <v>89301501</v>
      </c>
      <c r="D249" s="660" t="s">
        <v>3255</v>
      </c>
      <c r="E249" s="661" t="s">
        <v>2381</v>
      </c>
      <c r="F249" s="659" t="s">
        <v>2370</v>
      </c>
      <c r="G249" s="659" t="s">
        <v>2477</v>
      </c>
      <c r="H249" s="659" t="s">
        <v>1208</v>
      </c>
      <c r="I249" s="659" t="s">
        <v>2655</v>
      </c>
      <c r="J249" s="659" t="s">
        <v>2656</v>
      </c>
      <c r="K249" s="659" t="s">
        <v>1357</v>
      </c>
      <c r="L249" s="662">
        <v>201.88</v>
      </c>
      <c r="M249" s="662">
        <v>201.88</v>
      </c>
      <c r="N249" s="659">
        <v>1</v>
      </c>
      <c r="O249" s="663">
        <v>0.5</v>
      </c>
      <c r="P249" s="662"/>
      <c r="Q249" s="664">
        <v>0</v>
      </c>
      <c r="R249" s="659"/>
      <c r="S249" s="664">
        <v>0</v>
      </c>
      <c r="T249" s="663"/>
      <c r="U249" s="665">
        <v>0</v>
      </c>
    </row>
    <row r="250" spans="1:21" ht="14.4" customHeight="1" x14ac:dyDescent="0.3">
      <c r="A250" s="658">
        <v>50</v>
      </c>
      <c r="B250" s="659" t="s">
        <v>517</v>
      </c>
      <c r="C250" s="659">
        <v>89301501</v>
      </c>
      <c r="D250" s="660" t="s">
        <v>3255</v>
      </c>
      <c r="E250" s="661" t="s">
        <v>2381</v>
      </c>
      <c r="F250" s="659" t="s">
        <v>2370</v>
      </c>
      <c r="G250" s="659" t="s">
        <v>2437</v>
      </c>
      <c r="H250" s="659" t="s">
        <v>518</v>
      </c>
      <c r="I250" s="659" t="s">
        <v>2438</v>
      </c>
      <c r="J250" s="659" t="s">
        <v>946</v>
      </c>
      <c r="K250" s="659" t="s">
        <v>2439</v>
      </c>
      <c r="L250" s="662">
        <v>112.13</v>
      </c>
      <c r="M250" s="662">
        <v>112.13</v>
      </c>
      <c r="N250" s="659">
        <v>1</v>
      </c>
      <c r="O250" s="663">
        <v>0.5</v>
      </c>
      <c r="P250" s="662">
        <v>112.13</v>
      </c>
      <c r="Q250" s="664">
        <v>1</v>
      </c>
      <c r="R250" s="659">
        <v>1</v>
      </c>
      <c r="S250" s="664">
        <v>1</v>
      </c>
      <c r="T250" s="663">
        <v>0.5</v>
      </c>
      <c r="U250" s="665">
        <v>1</v>
      </c>
    </row>
    <row r="251" spans="1:21" ht="14.4" customHeight="1" x14ac:dyDescent="0.3">
      <c r="A251" s="658">
        <v>50</v>
      </c>
      <c r="B251" s="659" t="s">
        <v>517</v>
      </c>
      <c r="C251" s="659">
        <v>89301501</v>
      </c>
      <c r="D251" s="660" t="s">
        <v>3255</v>
      </c>
      <c r="E251" s="661" t="s">
        <v>2381</v>
      </c>
      <c r="F251" s="659" t="s">
        <v>2370</v>
      </c>
      <c r="G251" s="659" t="s">
        <v>2676</v>
      </c>
      <c r="H251" s="659" t="s">
        <v>518</v>
      </c>
      <c r="I251" s="659" t="s">
        <v>754</v>
      </c>
      <c r="J251" s="659" t="s">
        <v>2677</v>
      </c>
      <c r="K251" s="659" t="s">
        <v>2678</v>
      </c>
      <c r="L251" s="662">
        <v>0</v>
      </c>
      <c r="M251" s="662">
        <v>0</v>
      </c>
      <c r="N251" s="659">
        <v>2</v>
      </c>
      <c r="O251" s="663">
        <v>1.5</v>
      </c>
      <c r="P251" s="662"/>
      <c r="Q251" s="664"/>
      <c r="R251" s="659"/>
      <c r="S251" s="664">
        <v>0</v>
      </c>
      <c r="T251" s="663"/>
      <c r="U251" s="665">
        <v>0</v>
      </c>
    </row>
    <row r="252" spans="1:21" ht="14.4" customHeight="1" x14ac:dyDescent="0.3">
      <c r="A252" s="658">
        <v>50</v>
      </c>
      <c r="B252" s="659" t="s">
        <v>517</v>
      </c>
      <c r="C252" s="659">
        <v>89301501</v>
      </c>
      <c r="D252" s="660" t="s">
        <v>3255</v>
      </c>
      <c r="E252" s="661" t="s">
        <v>2381</v>
      </c>
      <c r="F252" s="659" t="s">
        <v>2370</v>
      </c>
      <c r="G252" s="659" t="s">
        <v>2485</v>
      </c>
      <c r="H252" s="659" t="s">
        <v>518</v>
      </c>
      <c r="I252" s="659" t="s">
        <v>1490</v>
      </c>
      <c r="J252" s="659" t="s">
        <v>1491</v>
      </c>
      <c r="K252" s="659" t="s">
        <v>2487</v>
      </c>
      <c r="L252" s="662">
        <v>23.46</v>
      </c>
      <c r="M252" s="662">
        <v>23.46</v>
      </c>
      <c r="N252" s="659">
        <v>1</v>
      </c>
      <c r="O252" s="663">
        <v>0.5</v>
      </c>
      <c r="P252" s="662"/>
      <c r="Q252" s="664">
        <v>0</v>
      </c>
      <c r="R252" s="659"/>
      <c r="S252" s="664">
        <v>0</v>
      </c>
      <c r="T252" s="663"/>
      <c r="U252" s="665">
        <v>0</v>
      </c>
    </row>
    <row r="253" spans="1:21" ht="14.4" customHeight="1" x14ac:dyDescent="0.3">
      <c r="A253" s="658">
        <v>50</v>
      </c>
      <c r="B253" s="659" t="s">
        <v>517</v>
      </c>
      <c r="C253" s="659">
        <v>89301501</v>
      </c>
      <c r="D253" s="660" t="s">
        <v>3255</v>
      </c>
      <c r="E253" s="661" t="s">
        <v>2381</v>
      </c>
      <c r="F253" s="659" t="s">
        <v>2370</v>
      </c>
      <c r="G253" s="659" t="s">
        <v>2440</v>
      </c>
      <c r="H253" s="659" t="s">
        <v>1208</v>
      </c>
      <c r="I253" s="659" t="s">
        <v>2494</v>
      </c>
      <c r="J253" s="659" t="s">
        <v>2495</v>
      </c>
      <c r="K253" s="659" t="s">
        <v>2496</v>
      </c>
      <c r="L253" s="662">
        <v>156.25</v>
      </c>
      <c r="M253" s="662">
        <v>156.25</v>
      </c>
      <c r="N253" s="659">
        <v>1</v>
      </c>
      <c r="O253" s="663">
        <v>0.5</v>
      </c>
      <c r="P253" s="662">
        <v>156.25</v>
      </c>
      <c r="Q253" s="664">
        <v>1</v>
      </c>
      <c r="R253" s="659">
        <v>1</v>
      </c>
      <c r="S253" s="664">
        <v>1</v>
      </c>
      <c r="T253" s="663">
        <v>0.5</v>
      </c>
      <c r="U253" s="665">
        <v>1</v>
      </c>
    </row>
    <row r="254" spans="1:21" ht="14.4" customHeight="1" x14ac:dyDescent="0.3">
      <c r="A254" s="658">
        <v>50</v>
      </c>
      <c r="B254" s="659" t="s">
        <v>517</v>
      </c>
      <c r="C254" s="659">
        <v>89301501</v>
      </c>
      <c r="D254" s="660" t="s">
        <v>3255</v>
      </c>
      <c r="E254" s="661" t="s">
        <v>2382</v>
      </c>
      <c r="F254" s="659" t="s">
        <v>2370</v>
      </c>
      <c r="G254" s="659" t="s">
        <v>2391</v>
      </c>
      <c r="H254" s="659" t="s">
        <v>1208</v>
      </c>
      <c r="I254" s="659" t="s">
        <v>1386</v>
      </c>
      <c r="J254" s="659" t="s">
        <v>1391</v>
      </c>
      <c r="K254" s="659" t="s">
        <v>2293</v>
      </c>
      <c r="L254" s="662">
        <v>201.88</v>
      </c>
      <c r="M254" s="662">
        <v>201.88</v>
      </c>
      <c r="N254" s="659">
        <v>1</v>
      </c>
      <c r="O254" s="663">
        <v>1</v>
      </c>
      <c r="P254" s="662"/>
      <c r="Q254" s="664">
        <v>0</v>
      </c>
      <c r="R254" s="659"/>
      <c r="S254" s="664">
        <v>0</v>
      </c>
      <c r="T254" s="663"/>
      <c r="U254" s="665">
        <v>0</v>
      </c>
    </row>
    <row r="255" spans="1:21" ht="14.4" customHeight="1" x14ac:dyDescent="0.3">
      <c r="A255" s="658">
        <v>50</v>
      </c>
      <c r="B255" s="659" t="s">
        <v>517</v>
      </c>
      <c r="C255" s="659">
        <v>89301501</v>
      </c>
      <c r="D255" s="660" t="s">
        <v>3255</v>
      </c>
      <c r="E255" s="661" t="s">
        <v>2382</v>
      </c>
      <c r="F255" s="659" t="s">
        <v>2370</v>
      </c>
      <c r="G255" s="659" t="s">
        <v>2444</v>
      </c>
      <c r="H255" s="659" t="s">
        <v>518</v>
      </c>
      <c r="I255" s="659" t="s">
        <v>2448</v>
      </c>
      <c r="J255" s="659" t="s">
        <v>2449</v>
      </c>
      <c r="K255" s="659" t="s">
        <v>2450</v>
      </c>
      <c r="L255" s="662">
        <v>0</v>
      </c>
      <c r="M255" s="662">
        <v>0</v>
      </c>
      <c r="N255" s="659">
        <v>1</v>
      </c>
      <c r="O255" s="663">
        <v>1</v>
      </c>
      <c r="P255" s="662"/>
      <c r="Q255" s="664"/>
      <c r="R255" s="659"/>
      <c r="S255" s="664">
        <v>0</v>
      </c>
      <c r="T255" s="663"/>
      <c r="U255" s="665">
        <v>0</v>
      </c>
    </row>
    <row r="256" spans="1:21" ht="14.4" customHeight="1" x14ac:dyDescent="0.3">
      <c r="A256" s="658">
        <v>50</v>
      </c>
      <c r="B256" s="659" t="s">
        <v>517</v>
      </c>
      <c r="C256" s="659">
        <v>89301501</v>
      </c>
      <c r="D256" s="660" t="s">
        <v>3255</v>
      </c>
      <c r="E256" s="661" t="s">
        <v>2382</v>
      </c>
      <c r="F256" s="659" t="s">
        <v>2370</v>
      </c>
      <c r="G256" s="659" t="s">
        <v>2679</v>
      </c>
      <c r="H256" s="659" t="s">
        <v>518</v>
      </c>
      <c r="I256" s="659" t="s">
        <v>571</v>
      </c>
      <c r="J256" s="659" t="s">
        <v>2680</v>
      </c>
      <c r="K256" s="659" t="s">
        <v>2484</v>
      </c>
      <c r="L256" s="662">
        <v>26.97</v>
      </c>
      <c r="M256" s="662">
        <v>26.97</v>
      </c>
      <c r="N256" s="659">
        <v>1</v>
      </c>
      <c r="O256" s="663">
        <v>0.5</v>
      </c>
      <c r="P256" s="662"/>
      <c r="Q256" s="664">
        <v>0</v>
      </c>
      <c r="R256" s="659"/>
      <c r="S256" s="664">
        <v>0</v>
      </c>
      <c r="T256" s="663"/>
      <c r="U256" s="665">
        <v>0</v>
      </c>
    </row>
    <row r="257" spans="1:21" ht="14.4" customHeight="1" x14ac:dyDescent="0.3">
      <c r="A257" s="658">
        <v>50</v>
      </c>
      <c r="B257" s="659" t="s">
        <v>517</v>
      </c>
      <c r="C257" s="659">
        <v>89301501</v>
      </c>
      <c r="D257" s="660" t="s">
        <v>3255</v>
      </c>
      <c r="E257" s="661" t="s">
        <v>2382</v>
      </c>
      <c r="F257" s="659" t="s">
        <v>2370</v>
      </c>
      <c r="G257" s="659" t="s">
        <v>2407</v>
      </c>
      <c r="H257" s="659" t="s">
        <v>518</v>
      </c>
      <c r="I257" s="659" t="s">
        <v>2681</v>
      </c>
      <c r="J257" s="659" t="s">
        <v>2682</v>
      </c>
      <c r="K257" s="659" t="s">
        <v>2683</v>
      </c>
      <c r="L257" s="662">
        <v>0</v>
      </c>
      <c r="M257" s="662">
        <v>0</v>
      </c>
      <c r="N257" s="659">
        <v>1</v>
      </c>
      <c r="O257" s="663">
        <v>0.5</v>
      </c>
      <c r="P257" s="662">
        <v>0</v>
      </c>
      <c r="Q257" s="664"/>
      <c r="R257" s="659">
        <v>1</v>
      </c>
      <c r="S257" s="664">
        <v>1</v>
      </c>
      <c r="T257" s="663">
        <v>0.5</v>
      </c>
      <c r="U257" s="665">
        <v>1</v>
      </c>
    </row>
    <row r="258" spans="1:21" ht="14.4" customHeight="1" x14ac:dyDescent="0.3">
      <c r="A258" s="658">
        <v>50</v>
      </c>
      <c r="B258" s="659" t="s">
        <v>517</v>
      </c>
      <c r="C258" s="659">
        <v>89301501</v>
      </c>
      <c r="D258" s="660" t="s">
        <v>3255</v>
      </c>
      <c r="E258" s="661" t="s">
        <v>2382</v>
      </c>
      <c r="F258" s="659" t="s">
        <v>2370</v>
      </c>
      <c r="G258" s="659" t="s">
        <v>2408</v>
      </c>
      <c r="H258" s="659" t="s">
        <v>518</v>
      </c>
      <c r="I258" s="659" t="s">
        <v>2455</v>
      </c>
      <c r="J258" s="659" t="s">
        <v>2410</v>
      </c>
      <c r="K258" s="659" t="s">
        <v>2329</v>
      </c>
      <c r="L258" s="662">
        <v>0</v>
      </c>
      <c r="M258" s="662">
        <v>0</v>
      </c>
      <c r="N258" s="659">
        <v>1</v>
      </c>
      <c r="O258" s="663">
        <v>1</v>
      </c>
      <c r="P258" s="662"/>
      <c r="Q258" s="664"/>
      <c r="R258" s="659"/>
      <c r="S258" s="664">
        <v>0</v>
      </c>
      <c r="T258" s="663"/>
      <c r="U258" s="665">
        <v>0</v>
      </c>
    </row>
    <row r="259" spans="1:21" ht="14.4" customHeight="1" x14ac:dyDescent="0.3">
      <c r="A259" s="658">
        <v>50</v>
      </c>
      <c r="B259" s="659" t="s">
        <v>517</v>
      </c>
      <c r="C259" s="659">
        <v>89301501</v>
      </c>
      <c r="D259" s="660" t="s">
        <v>3255</v>
      </c>
      <c r="E259" s="661" t="s">
        <v>2382</v>
      </c>
      <c r="F259" s="659" t="s">
        <v>2370</v>
      </c>
      <c r="G259" s="659" t="s">
        <v>2408</v>
      </c>
      <c r="H259" s="659" t="s">
        <v>518</v>
      </c>
      <c r="I259" s="659" t="s">
        <v>2531</v>
      </c>
      <c r="J259" s="659" t="s">
        <v>938</v>
      </c>
      <c r="K259" s="659" t="s">
        <v>736</v>
      </c>
      <c r="L259" s="662">
        <v>30.65</v>
      </c>
      <c r="M259" s="662">
        <v>30.65</v>
      </c>
      <c r="N259" s="659">
        <v>1</v>
      </c>
      <c r="O259" s="663">
        <v>0.5</v>
      </c>
      <c r="P259" s="662">
        <v>30.65</v>
      </c>
      <c r="Q259" s="664">
        <v>1</v>
      </c>
      <c r="R259" s="659">
        <v>1</v>
      </c>
      <c r="S259" s="664">
        <v>1</v>
      </c>
      <c r="T259" s="663">
        <v>0.5</v>
      </c>
      <c r="U259" s="665">
        <v>1</v>
      </c>
    </row>
    <row r="260" spans="1:21" ht="14.4" customHeight="1" x14ac:dyDescent="0.3">
      <c r="A260" s="658">
        <v>50</v>
      </c>
      <c r="B260" s="659" t="s">
        <v>517</v>
      </c>
      <c r="C260" s="659">
        <v>89301501</v>
      </c>
      <c r="D260" s="660" t="s">
        <v>3255</v>
      </c>
      <c r="E260" s="661" t="s">
        <v>2382</v>
      </c>
      <c r="F260" s="659" t="s">
        <v>2370</v>
      </c>
      <c r="G260" s="659" t="s">
        <v>2408</v>
      </c>
      <c r="H260" s="659" t="s">
        <v>518</v>
      </c>
      <c r="I260" s="659" t="s">
        <v>2684</v>
      </c>
      <c r="J260" s="659" t="s">
        <v>1020</v>
      </c>
      <c r="K260" s="659" t="s">
        <v>2685</v>
      </c>
      <c r="L260" s="662">
        <v>12.26</v>
      </c>
      <c r="M260" s="662">
        <v>12.26</v>
      </c>
      <c r="N260" s="659">
        <v>1</v>
      </c>
      <c r="O260" s="663">
        <v>0.5</v>
      </c>
      <c r="P260" s="662"/>
      <c r="Q260" s="664">
        <v>0</v>
      </c>
      <c r="R260" s="659"/>
      <c r="S260" s="664">
        <v>0</v>
      </c>
      <c r="T260" s="663"/>
      <c r="U260" s="665">
        <v>0</v>
      </c>
    </row>
    <row r="261" spans="1:21" ht="14.4" customHeight="1" x14ac:dyDescent="0.3">
      <c r="A261" s="658">
        <v>50</v>
      </c>
      <c r="B261" s="659" t="s">
        <v>517</v>
      </c>
      <c r="C261" s="659">
        <v>89301501</v>
      </c>
      <c r="D261" s="660" t="s">
        <v>3255</v>
      </c>
      <c r="E261" s="661" t="s">
        <v>2382</v>
      </c>
      <c r="F261" s="659" t="s">
        <v>2370</v>
      </c>
      <c r="G261" s="659" t="s">
        <v>2465</v>
      </c>
      <c r="H261" s="659" t="s">
        <v>1208</v>
      </c>
      <c r="I261" s="659" t="s">
        <v>1398</v>
      </c>
      <c r="J261" s="659" t="s">
        <v>1399</v>
      </c>
      <c r="K261" s="659" t="s">
        <v>1400</v>
      </c>
      <c r="L261" s="662">
        <v>55.38</v>
      </c>
      <c r="M261" s="662">
        <v>55.38</v>
      </c>
      <c r="N261" s="659">
        <v>1</v>
      </c>
      <c r="O261" s="663">
        <v>0.5</v>
      </c>
      <c r="P261" s="662"/>
      <c r="Q261" s="664">
        <v>0</v>
      </c>
      <c r="R261" s="659"/>
      <c r="S261" s="664">
        <v>0</v>
      </c>
      <c r="T261" s="663"/>
      <c r="U261" s="665">
        <v>0</v>
      </c>
    </row>
    <row r="262" spans="1:21" ht="14.4" customHeight="1" x14ac:dyDescent="0.3">
      <c r="A262" s="658">
        <v>50</v>
      </c>
      <c r="B262" s="659" t="s">
        <v>517</v>
      </c>
      <c r="C262" s="659">
        <v>89301501</v>
      </c>
      <c r="D262" s="660" t="s">
        <v>3255</v>
      </c>
      <c r="E262" s="661" t="s">
        <v>2382</v>
      </c>
      <c r="F262" s="659" t="s">
        <v>2370</v>
      </c>
      <c r="G262" s="659" t="s">
        <v>2481</v>
      </c>
      <c r="H262" s="659" t="s">
        <v>518</v>
      </c>
      <c r="I262" s="659" t="s">
        <v>2483</v>
      </c>
      <c r="J262" s="659" t="s">
        <v>701</v>
      </c>
      <c r="K262" s="659" t="s">
        <v>2484</v>
      </c>
      <c r="L262" s="662">
        <v>43.99</v>
      </c>
      <c r="M262" s="662">
        <v>43.99</v>
      </c>
      <c r="N262" s="659">
        <v>1</v>
      </c>
      <c r="O262" s="663">
        <v>0.5</v>
      </c>
      <c r="P262" s="662"/>
      <c r="Q262" s="664">
        <v>0</v>
      </c>
      <c r="R262" s="659"/>
      <c r="S262" s="664">
        <v>0</v>
      </c>
      <c r="T262" s="663"/>
      <c r="U262" s="665">
        <v>0</v>
      </c>
    </row>
    <row r="263" spans="1:21" ht="14.4" customHeight="1" x14ac:dyDescent="0.3">
      <c r="A263" s="658">
        <v>50</v>
      </c>
      <c r="B263" s="659" t="s">
        <v>517</v>
      </c>
      <c r="C263" s="659">
        <v>89301501</v>
      </c>
      <c r="D263" s="660" t="s">
        <v>3255</v>
      </c>
      <c r="E263" s="661" t="s">
        <v>2383</v>
      </c>
      <c r="F263" s="659" t="s">
        <v>2370</v>
      </c>
      <c r="G263" s="659" t="s">
        <v>2686</v>
      </c>
      <c r="H263" s="659" t="s">
        <v>518</v>
      </c>
      <c r="I263" s="659" t="s">
        <v>2687</v>
      </c>
      <c r="J263" s="659" t="s">
        <v>762</v>
      </c>
      <c r="K263" s="659" t="s">
        <v>2688</v>
      </c>
      <c r="L263" s="662">
        <v>0</v>
      </c>
      <c r="M263" s="662">
        <v>0</v>
      </c>
      <c r="N263" s="659">
        <v>1</v>
      </c>
      <c r="O263" s="663">
        <v>1</v>
      </c>
      <c r="P263" s="662"/>
      <c r="Q263" s="664"/>
      <c r="R263" s="659"/>
      <c r="S263" s="664">
        <v>0</v>
      </c>
      <c r="T263" s="663"/>
      <c r="U263" s="665">
        <v>0</v>
      </c>
    </row>
    <row r="264" spans="1:21" ht="14.4" customHeight="1" x14ac:dyDescent="0.3">
      <c r="A264" s="658">
        <v>50</v>
      </c>
      <c r="B264" s="659" t="s">
        <v>517</v>
      </c>
      <c r="C264" s="659">
        <v>89301501</v>
      </c>
      <c r="D264" s="660" t="s">
        <v>3255</v>
      </c>
      <c r="E264" s="661" t="s">
        <v>2383</v>
      </c>
      <c r="F264" s="659" t="s">
        <v>2370</v>
      </c>
      <c r="G264" s="659" t="s">
        <v>2558</v>
      </c>
      <c r="H264" s="659" t="s">
        <v>518</v>
      </c>
      <c r="I264" s="659" t="s">
        <v>611</v>
      </c>
      <c r="J264" s="659" t="s">
        <v>612</v>
      </c>
      <c r="K264" s="659" t="s">
        <v>2689</v>
      </c>
      <c r="L264" s="662">
        <v>85.72</v>
      </c>
      <c r="M264" s="662">
        <v>85.72</v>
      </c>
      <c r="N264" s="659">
        <v>1</v>
      </c>
      <c r="O264" s="663">
        <v>0.5</v>
      </c>
      <c r="P264" s="662"/>
      <c r="Q264" s="664">
        <v>0</v>
      </c>
      <c r="R264" s="659"/>
      <c r="S264" s="664">
        <v>0</v>
      </c>
      <c r="T264" s="663"/>
      <c r="U264" s="665">
        <v>0</v>
      </c>
    </row>
    <row r="265" spans="1:21" ht="14.4" customHeight="1" x14ac:dyDescent="0.3">
      <c r="A265" s="658">
        <v>50</v>
      </c>
      <c r="B265" s="659" t="s">
        <v>517</v>
      </c>
      <c r="C265" s="659">
        <v>89301501</v>
      </c>
      <c r="D265" s="660" t="s">
        <v>3255</v>
      </c>
      <c r="E265" s="661" t="s">
        <v>2383</v>
      </c>
      <c r="F265" s="659" t="s">
        <v>2370</v>
      </c>
      <c r="G265" s="659" t="s">
        <v>2558</v>
      </c>
      <c r="H265" s="659" t="s">
        <v>518</v>
      </c>
      <c r="I265" s="659" t="s">
        <v>2559</v>
      </c>
      <c r="J265" s="659" t="s">
        <v>2560</v>
      </c>
      <c r="K265" s="659" t="s">
        <v>2561</v>
      </c>
      <c r="L265" s="662">
        <v>47.63</v>
      </c>
      <c r="M265" s="662">
        <v>47.63</v>
      </c>
      <c r="N265" s="659">
        <v>1</v>
      </c>
      <c r="O265" s="663">
        <v>0.5</v>
      </c>
      <c r="P265" s="662"/>
      <c r="Q265" s="664">
        <v>0</v>
      </c>
      <c r="R265" s="659"/>
      <c r="S265" s="664">
        <v>0</v>
      </c>
      <c r="T265" s="663"/>
      <c r="U265" s="665">
        <v>0</v>
      </c>
    </row>
    <row r="266" spans="1:21" ht="14.4" customHeight="1" x14ac:dyDescent="0.3">
      <c r="A266" s="658">
        <v>50</v>
      </c>
      <c r="B266" s="659" t="s">
        <v>517</v>
      </c>
      <c r="C266" s="659">
        <v>89301501</v>
      </c>
      <c r="D266" s="660" t="s">
        <v>3255</v>
      </c>
      <c r="E266" s="661" t="s">
        <v>2383</v>
      </c>
      <c r="F266" s="659" t="s">
        <v>2370</v>
      </c>
      <c r="G266" s="659" t="s">
        <v>2388</v>
      </c>
      <c r="H266" s="659" t="s">
        <v>1208</v>
      </c>
      <c r="I266" s="659" t="s">
        <v>1227</v>
      </c>
      <c r="J266" s="659" t="s">
        <v>1228</v>
      </c>
      <c r="K266" s="659" t="s">
        <v>2272</v>
      </c>
      <c r="L266" s="662">
        <v>75.28</v>
      </c>
      <c r="M266" s="662">
        <v>376.4</v>
      </c>
      <c r="N266" s="659">
        <v>5</v>
      </c>
      <c r="O266" s="663">
        <v>2.5</v>
      </c>
      <c r="P266" s="662"/>
      <c r="Q266" s="664">
        <v>0</v>
      </c>
      <c r="R266" s="659"/>
      <c r="S266" s="664">
        <v>0</v>
      </c>
      <c r="T266" s="663"/>
      <c r="U266" s="665">
        <v>0</v>
      </c>
    </row>
    <row r="267" spans="1:21" ht="14.4" customHeight="1" x14ac:dyDescent="0.3">
      <c r="A267" s="658">
        <v>50</v>
      </c>
      <c r="B267" s="659" t="s">
        <v>517</v>
      </c>
      <c r="C267" s="659">
        <v>89301501</v>
      </c>
      <c r="D267" s="660" t="s">
        <v>3255</v>
      </c>
      <c r="E267" s="661" t="s">
        <v>2383</v>
      </c>
      <c r="F267" s="659" t="s">
        <v>2370</v>
      </c>
      <c r="G267" s="659" t="s">
        <v>2391</v>
      </c>
      <c r="H267" s="659" t="s">
        <v>1208</v>
      </c>
      <c r="I267" s="659" t="s">
        <v>2690</v>
      </c>
      <c r="J267" s="659" t="s">
        <v>2691</v>
      </c>
      <c r="K267" s="659" t="s">
        <v>2293</v>
      </c>
      <c r="L267" s="662">
        <v>201.88</v>
      </c>
      <c r="M267" s="662">
        <v>201.88</v>
      </c>
      <c r="N267" s="659">
        <v>1</v>
      </c>
      <c r="O267" s="663">
        <v>1</v>
      </c>
      <c r="P267" s="662"/>
      <c r="Q267" s="664">
        <v>0</v>
      </c>
      <c r="R267" s="659"/>
      <c r="S267" s="664">
        <v>0</v>
      </c>
      <c r="T267" s="663"/>
      <c r="U267" s="665">
        <v>0</v>
      </c>
    </row>
    <row r="268" spans="1:21" ht="14.4" customHeight="1" x14ac:dyDescent="0.3">
      <c r="A268" s="658">
        <v>50</v>
      </c>
      <c r="B268" s="659" t="s">
        <v>517</v>
      </c>
      <c r="C268" s="659">
        <v>89301501</v>
      </c>
      <c r="D268" s="660" t="s">
        <v>3255</v>
      </c>
      <c r="E268" s="661" t="s">
        <v>2383</v>
      </c>
      <c r="F268" s="659" t="s">
        <v>2370</v>
      </c>
      <c r="G268" s="659" t="s">
        <v>2391</v>
      </c>
      <c r="H268" s="659" t="s">
        <v>1208</v>
      </c>
      <c r="I268" s="659" t="s">
        <v>1328</v>
      </c>
      <c r="J268" s="659" t="s">
        <v>1333</v>
      </c>
      <c r="K268" s="659" t="s">
        <v>1357</v>
      </c>
      <c r="L268" s="662">
        <v>130.59</v>
      </c>
      <c r="M268" s="662">
        <v>1436.49</v>
      </c>
      <c r="N268" s="659">
        <v>11</v>
      </c>
      <c r="O268" s="663">
        <v>5.5</v>
      </c>
      <c r="P268" s="662">
        <v>261.18</v>
      </c>
      <c r="Q268" s="664">
        <v>0.18181818181818182</v>
      </c>
      <c r="R268" s="659">
        <v>2</v>
      </c>
      <c r="S268" s="664">
        <v>0.18181818181818182</v>
      </c>
      <c r="T268" s="663">
        <v>1</v>
      </c>
      <c r="U268" s="665">
        <v>0.18181818181818182</v>
      </c>
    </row>
    <row r="269" spans="1:21" ht="14.4" customHeight="1" x14ac:dyDescent="0.3">
      <c r="A269" s="658">
        <v>50</v>
      </c>
      <c r="B269" s="659" t="s">
        <v>517</v>
      </c>
      <c r="C269" s="659">
        <v>89301501</v>
      </c>
      <c r="D269" s="660" t="s">
        <v>3255</v>
      </c>
      <c r="E269" s="661" t="s">
        <v>2383</v>
      </c>
      <c r="F269" s="659" t="s">
        <v>2370</v>
      </c>
      <c r="G269" s="659" t="s">
        <v>2391</v>
      </c>
      <c r="H269" s="659" t="s">
        <v>1208</v>
      </c>
      <c r="I269" s="659" t="s">
        <v>1386</v>
      </c>
      <c r="J269" s="659" t="s">
        <v>1391</v>
      </c>
      <c r="K269" s="659" t="s">
        <v>2293</v>
      </c>
      <c r="L269" s="662">
        <v>201.88</v>
      </c>
      <c r="M269" s="662">
        <v>807.52</v>
      </c>
      <c r="N269" s="659">
        <v>4</v>
      </c>
      <c r="O269" s="663">
        <v>2.5</v>
      </c>
      <c r="P269" s="662"/>
      <c r="Q269" s="664">
        <v>0</v>
      </c>
      <c r="R269" s="659"/>
      <c r="S269" s="664">
        <v>0</v>
      </c>
      <c r="T269" s="663"/>
      <c r="U269" s="665">
        <v>0</v>
      </c>
    </row>
    <row r="270" spans="1:21" ht="14.4" customHeight="1" x14ac:dyDescent="0.3">
      <c r="A270" s="658">
        <v>50</v>
      </c>
      <c r="B270" s="659" t="s">
        <v>517</v>
      </c>
      <c r="C270" s="659">
        <v>89301501</v>
      </c>
      <c r="D270" s="660" t="s">
        <v>3255</v>
      </c>
      <c r="E270" s="661" t="s">
        <v>2383</v>
      </c>
      <c r="F270" s="659" t="s">
        <v>2370</v>
      </c>
      <c r="G270" s="659" t="s">
        <v>2392</v>
      </c>
      <c r="H270" s="659" t="s">
        <v>518</v>
      </c>
      <c r="I270" s="659" t="s">
        <v>2573</v>
      </c>
      <c r="J270" s="659" t="s">
        <v>2574</v>
      </c>
      <c r="K270" s="659" t="s">
        <v>2575</v>
      </c>
      <c r="L270" s="662">
        <v>31.43</v>
      </c>
      <c r="M270" s="662">
        <v>31.43</v>
      </c>
      <c r="N270" s="659">
        <v>1</v>
      </c>
      <c r="O270" s="663">
        <v>0.5</v>
      </c>
      <c r="P270" s="662"/>
      <c r="Q270" s="664">
        <v>0</v>
      </c>
      <c r="R270" s="659"/>
      <c r="S270" s="664">
        <v>0</v>
      </c>
      <c r="T270" s="663"/>
      <c r="U270" s="665">
        <v>0</v>
      </c>
    </row>
    <row r="271" spans="1:21" ht="14.4" customHeight="1" x14ac:dyDescent="0.3">
      <c r="A271" s="658">
        <v>50</v>
      </c>
      <c r="B271" s="659" t="s">
        <v>517</v>
      </c>
      <c r="C271" s="659">
        <v>89301501</v>
      </c>
      <c r="D271" s="660" t="s">
        <v>3255</v>
      </c>
      <c r="E271" s="661" t="s">
        <v>2383</v>
      </c>
      <c r="F271" s="659" t="s">
        <v>2370</v>
      </c>
      <c r="G271" s="659" t="s">
        <v>2392</v>
      </c>
      <c r="H271" s="659" t="s">
        <v>1208</v>
      </c>
      <c r="I271" s="659" t="s">
        <v>1269</v>
      </c>
      <c r="J271" s="659" t="s">
        <v>1270</v>
      </c>
      <c r="K271" s="659" t="s">
        <v>1271</v>
      </c>
      <c r="L271" s="662">
        <v>44.89</v>
      </c>
      <c r="M271" s="662">
        <v>628.45999999999992</v>
      </c>
      <c r="N271" s="659">
        <v>14</v>
      </c>
      <c r="O271" s="663">
        <v>8</v>
      </c>
      <c r="P271" s="662">
        <v>89.78</v>
      </c>
      <c r="Q271" s="664">
        <v>0.14285714285714288</v>
      </c>
      <c r="R271" s="659">
        <v>2</v>
      </c>
      <c r="S271" s="664">
        <v>0.14285714285714285</v>
      </c>
      <c r="T271" s="663">
        <v>1</v>
      </c>
      <c r="U271" s="665">
        <v>0.125</v>
      </c>
    </row>
    <row r="272" spans="1:21" ht="14.4" customHeight="1" x14ac:dyDescent="0.3">
      <c r="A272" s="658">
        <v>50</v>
      </c>
      <c r="B272" s="659" t="s">
        <v>517</v>
      </c>
      <c r="C272" s="659">
        <v>89301501</v>
      </c>
      <c r="D272" s="660" t="s">
        <v>3255</v>
      </c>
      <c r="E272" s="661" t="s">
        <v>2383</v>
      </c>
      <c r="F272" s="659" t="s">
        <v>2370</v>
      </c>
      <c r="G272" s="659" t="s">
        <v>2392</v>
      </c>
      <c r="H272" s="659" t="s">
        <v>1208</v>
      </c>
      <c r="I272" s="659" t="s">
        <v>1924</v>
      </c>
      <c r="J272" s="659" t="s">
        <v>1925</v>
      </c>
      <c r="K272" s="659" t="s">
        <v>1926</v>
      </c>
      <c r="L272" s="662">
        <v>60.02</v>
      </c>
      <c r="M272" s="662">
        <v>60.02</v>
      </c>
      <c r="N272" s="659">
        <v>1</v>
      </c>
      <c r="O272" s="663">
        <v>0.5</v>
      </c>
      <c r="P272" s="662"/>
      <c r="Q272" s="664">
        <v>0</v>
      </c>
      <c r="R272" s="659"/>
      <c r="S272" s="664">
        <v>0</v>
      </c>
      <c r="T272" s="663"/>
      <c r="U272" s="665">
        <v>0</v>
      </c>
    </row>
    <row r="273" spans="1:21" ht="14.4" customHeight="1" x14ac:dyDescent="0.3">
      <c r="A273" s="658">
        <v>50</v>
      </c>
      <c r="B273" s="659" t="s">
        <v>517</v>
      </c>
      <c r="C273" s="659">
        <v>89301501</v>
      </c>
      <c r="D273" s="660" t="s">
        <v>3255</v>
      </c>
      <c r="E273" s="661" t="s">
        <v>2383</v>
      </c>
      <c r="F273" s="659" t="s">
        <v>2370</v>
      </c>
      <c r="G273" s="659" t="s">
        <v>2581</v>
      </c>
      <c r="H273" s="659" t="s">
        <v>1208</v>
      </c>
      <c r="I273" s="659" t="s">
        <v>2692</v>
      </c>
      <c r="J273" s="659" t="s">
        <v>1456</v>
      </c>
      <c r="K273" s="659" t="s">
        <v>551</v>
      </c>
      <c r="L273" s="662">
        <v>164.15</v>
      </c>
      <c r="M273" s="662">
        <v>164.15</v>
      </c>
      <c r="N273" s="659">
        <v>1</v>
      </c>
      <c r="O273" s="663">
        <v>1</v>
      </c>
      <c r="P273" s="662">
        <v>164.15</v>
      </c>
      <c r="Q273" s="664">
        <v>1</v>
      </c>
      <c r="R273" s="659">
        <v>1</v>
      </c>
      <c r="S273" s="664">
        <v>1</v>
      </c>
      <c r="T273" s="663">
        <v>1</v>
      </c>
      <c r="U273" s="665">
        <v>1</v>
      </c>
    </row>
    <row r="274" spans="1:21" ht="14.4" customHeight="1" x14ac:dyDescent="0.3">
      <c r="A274" s="658">
        <v>50</v>
      </c>
      <c r="B274" s="659" t="s">
        <v>517</v>
      </c>
      <c r="C274" s="659">
        <v>89301501</v>
      </c>
      <c r="D274" s="660" t="s">
        <v>3255</v>
      </c>
      <c r="E274" s="661" t="s">
        <v>2383</v>
      </c>
      <c r="F274" s="659" t="s">
        <v>2370</v>
      </c>
      <c r="G274" s="659" t="s">
        <v>2397</v>
      </c>
      <c r="H274" s="659" t="s">
        <v>518</v>
      </c>
      <c r="I274" s="659" t="s">
        <v>801</v>
      </c>
      <c r="J274" s="659" t="s">
        <v>869</v>
      </c>
      <c r="K274" s="659" t="s">
        <v>2585</v>
      </c>
      <c r="L274" s="662">
        <v>128.9</v>
      </c>
      <c r="M274" s="662">
        <v>257.8</v>
      </c>
      <c r="N274" s="659">
        <v>2</v>
      </c>
      <c r="O274" s="663">
        <v>1</v>
      </c>
      <c r="P274" s="662"/>
      <c r="Q274" s="664">
        <v>0</v>
      </c>
      <c r="R274" s="659"/>
      <c r="S274" s="664">
        <v>0</v>
      </c>
      <c r="T274" s="663"/>
      <c r="U274" s="665">
        <v>0</v>
      </c>
    </row>
    <row r="275" spans="1:21" ht="14.4" customHeight="1" x14ac:dyDescent="0.3">
      <c r="A275" s="658">
        <v>50</v>
      </c>
      <c r="B275" s="659" t="s">
        <v>517</v>
      </c>
      <c r="C275" s="659">
        <v>89301501</v>
      </c>
      <c r="D275" s="660" t="s">
        <v>3255</v>
      </c>
      <c r="E275" s="661" t="s">
        <v>2383</v>
      </c>
      <c r="F275" s="659" t="s">
        <v>2370</v>
      </c>
      <c r="G275" s="659" t="s">
        <v>2397</v>
      </c>
      <c r="H275" s="659" t="s">
        <v>518</v>
      </c>
      <c r="I275" s="659" t="s">
        <v>1037</v>
      </c>
      <c r="J275" s="659" t="s">
        <v>869</v>
      </c>
      <c r="K275" s="659" t="s">
        <v>2693</v>
      </c>
      <c r="L275" s="662">
        <v>64.45</v>
      </c>
      <c r="M275" s="662">
        <v>64.45</v>
      </c>
      <c r="N275" s="659">
        <v>1</v>
      </c>
      <c r="O275" s="663">
        <v>0.5</v>
      </c>
      <c r="P275" s="662"/>
      <c r="Q275" s="664">
        <v>0</v>
      </c>
      <c r="R275" s="659"/>
      <c r="S275" s="664">
        <v>0</v>
      </c>
      <c r="T275" s="663"/>
      <c r="U275" s="665">
        <v>0</v>
      </c>
    </row>
    <row r="276" spans="1:21" ht="14.4" customHeight="1" x14ac:dyDescent="0.3">
      <c r="A276" s="658">
        <v>50</v>
      </c>
      <c r="B276" s="659" t="s">
        <v>517</v>
      </c>
      <c r="C276" s="659">
        <v>89301501</v>
      </c>
      <c r="D276" s="660" t="s">
        <v>3255</v>
      </c>
      <c r="E276" s="661" t="s">
        <v>2383</v>
      </c>
      <c r="F276" s="659" t="s">
        <v>2370</v>
      </c>
      <c r="G276" s="659" t="s">
        <v>2444</v>
      </c>
      <c r="H276" s="659" t="s">
        <v>518</v>
      </c>
      <c r="I276" s="659" t="s">
        <v>2448</v>
      </c>
      <c r="J276" s="659" t="s">
        <v>2449</v>
      </c>
      <c r="K276" s="659" t="s">
        <v>2450</v>
      </c>
      <c r="L276" s="662">
        <v>0</v>
      </c>
      <c r="M276" s="662">
        <v>0</v>
      </c>
      <c r="N276" s="659">
        <v>6</v>
      </c>
      <c r="O276" s="663">
        <v>3</v>
      </c>
      <c r="P276" s="662"/>
      <c r="Q276" s="664"/>
      <c r="R276" s="659"/>
      <c r="S276" s="664">
        <v>0</v>
      </c>
      <c r="T276" s="663"/>
      <c r="U276" s="665">
        <v>0</v>
      </c>
    </row>
    <row r="277" spans="1:21" ht="14.4" customHeight="1" x14ac:dyDescent="0.3">
      <c r="A277" s="658">
        <v>50</v>
      </c>
      <c r="B277" s="659" t="s">
        <v>517</v>
      </c>
      <c r="C277" s="659">
        <v>89301501</v>
      </c>
      <c r="D277" s="660" t="s">
        <v>3255</v>
      </c>
      <c r="E277" s="661" t="s">
        <v>2383</v>
      </c>
      <c r="F277" s="659" t="s">
        <v>2370</v>
      </c>
      <c r="G277" s="659" t="s">
        <v>2694</v>
      </c>
      <c r="H277" s="659" t="s">
        <v>518</v>
      </c>
      <c r="I277" s="659" t="s">
        <v>2695</v>
      </c>
      <c r="J277" s="659" t="s">
        <v>2696</v>
      </c>
      <c r="K277" s="659" t="s">
        <v>2697</v>
      </c>
      <c r="L277" s="662">
        <v>0</v>
      </c>
      <c r="M277" s="662">
        <v>0</v>
      </c>
      <c r="N277" s="659">
        <v>1</v>
      </c>
      <c r="O277" s="663">
        <v>1</v>
      </c>
      <c r="P277" s="662"/>
      <c r="Q277" s="664"/>
      <c r="R277" s="659"/>
      <c r="S277" s="664">
        <v>0</v>
      </c>
      <c r="T277" s="663"/>
      <c r="U277" s="665">
        <v>0</v>
      </c>
    </row>
    <row r="278" spans="1:21" ht="14.4" customHeight="1" x14ac:dyDescent="0.3">
      <c r="A278" s="658">
        <v>50</v>
      </c>
      <c r="B278" s="659" t="s">
        <v>517</v>
      </c>
      <c r="C278" s="659">
        <v>89301501</v>
      </c>
      <c r="D278" s="660" t="s">
        <v>3255</v>
      </c>
      <c r="E278" s="661" t="s">
        <v>2383</v>
      </c>
      <c r="F278" s="659" t="s">
        <v>2370</v>
      </c>
      <c r="G278" s="659" t="s">
        <v>2400</v>
      </c>
      <c r="H278" s="659" t="s">
        <v>1208</v>
      </c>
      <c r="I278" s="659" t="s">
        <v>1347</v>
      </c>
      <c r="J278" s="659" t="s">
        <v>1348</v>
      </c>
      <c r="K278" s="659" t="s">
        <v>1349</v>
      </c>
      <c r="L278" s="662">
        <v>58.29</v>
      </c>
      <c r="M278" s="662">
        <v>58.29</v>
      </c>
      <c r="N278" s="659">
        <v>1</v>
      </c>
      <c r="O278" s="663">
        <v>0.5</v>
      </c>
      <c r="P278" s="662"/>
      <c r="Q278" s="664">
        <v>0</v>
      </c>
      <c r="R278" s="659"/>
      <c r="S278" s="664">
        <v>0</v>
      </c>
      <c r="T278" s="663"/>
      <c r="U278" s="665">
        <v>0</v>
      </c>
    </row>
    <row r="279" spans="1:21" ht="14.4" customHeight="1" x14ac:dyDescent="0.3">
      <c r="A279" s="658">
        <v>50</v>
      </c>
      <c r="B279" s="659" t="s">
        <v>517</v>
      </c>
      <c r="C279" s="659">
        <v>89301501</v>
      </c>
      <c r="D279" s="660" t="s">
        <v>3255</v>
      </c>
      <c r="E279" s="661" t="s">
        <v>2383</v>
      </c>
      <c r="F279" s="659" t="s">
        <v>2370</v>
      </c>
      <c r="G279" s="659" t="s">
        <v>2698</v>
      </c>
      <c r="H279" s="659" t="s">
        <v>518</v>
      </c>
      <c r="I279" s="659" t="s">
        <v>1052</v>
      </c>
      <c r="J279" s="659" t="s">
        <v>1053</v>
      </c>
      <c r="K279" s="659" t="s">
        <v>2699</v>
      </c>
      <c r="L279" s="662">
        <v>24.61</v>
      </c>
      <c r="M279" s="662">
        <v>24.61</v>
      </c>
      <c r="N279" s="659">
        <v>1</v>
      </c>
      <c r="O279" s="663">
        <v>0.5</v>
      </c>
      <c r="P279" s="662"/>
      <c r="Q279" s="664">
        <v>0</v>
      </c>
      <c r="R279" s="659"/>
      <c r="S279" s="664">
        <v>0</v>
      </c>
      <c r="T279" s="663"/>
      <c r="U279" s="665">
        <v>0</v>
      </c>
    </row>
    <row r="280" spans="1:21" ht="14.4" customHeight="1" x14ac:dyDescent="0.3">
      <c r="A280" s="658">
        <v>50</v>
      </c>
      <c r="B280" s="659" t="s">
        <v>517</v>
      </c>
      <c r="C280" s="659">
        <v>89301501</v>
      </c>
      <c r="D280" s="660" t="s">
        <v>3255</v>
      </c>
      <c r="E280" s="661" t="s">
        <v>2383</v>
      </c>
      <c r="F280" s="659" t="s">
        <v>2370</v>
      </c>
      <c r="G280" s="659" t="s">
        <v>2679</v>
      </c>
      <c r="H280" s="659" t="s">
        <v>518</v>
      </c>
      <c r="I280" s="659" t="s">
        <v>571</v>
      </c>
      <c r="J280" s="659" t="s">
        <v>2680</v>
      </c>
      <c r="K280" s="659" t="s">
        <v>2484</v>
      </c>
      <c r="L280" s="662">
        <v>31.95</v>
      </c>
      <c r="M280" s="662">
        <v>31.95</v>
      </c>
      <c r="N280" s="659">
        <v>1</v>
      </c>
      <c r="O280" s="663">
        <v>0.5</v>
      </c>
      <c r="P280" s="662"/>
      <c r="Q280" s="664">
        <v>0</v>
      </c>
      <c r="R280" s="659"/>
      <c r="S280" s="664">
        <v>0</v>
      </c>
      <c r="T280" s="663"/>
      <c r="U280" s="665">
        <v>0</v>
      </c>
    </row>
    <row r="281" spans="1:21" ht="14.4" customHeight="1" x14ac:dyDescent="0.3">
      <c r="A281" s="658">
        <v>50</v>
      </c>
      <c r="B281" s="659" t="s">
        <v>517</v>
      </c>
      <c r="C281" s="659">
        <v>89301501</v>
      </c>
      <c r="D281" s="660" t="s">
        <v>3255</v>
      </c>
      <c r="E281" s="661" t="s">
        <v>2383</v>
      </c>
      <c r="F281" s="659" t="s">
        <v>2370</v>
      </c>
      <c r="G281" s="659" t="s">
        <v>2595</v>
      </c>
      <c r="H281" s="659" t="s">
        <v>518</v>
      </c>
      <c r="I281" s="659" t="s">
        <v>903</v>
      </c>
      <c r="J281" s="659" t="s">
        <v>904</v>
      </c>
      <c r="K281" s="659" t="s">
        <v>905</v>
      </c>
      <c r="L281" s="662">
        <v>24.22</v>
      </c>
      <c r="M281" s="662">
        <v>24.22</v>
      </c>
      <c r="N281" s="659">
        <v>1</v>
      </c>
      <c r="O281" s="663">
        <v>0.5</v>
      </c>
      <c r="P281" s="662"/>
      <c r="Q281" s="664">
        <v>0</v>
      </c>
      <c r="R281" s="659"/>
      <c r="S281" s="664">
        <v>0</v>
      </c>
      <c r="T281" s="663"/>
      <c r="U281" s="665">
        <v>0</v>
      </c>
    </row>
    <row r="282" spans="1:21" ht="14.4" customHeight="1" x14ac:dyDescent="0.3">
      <c r="A282" s="658">
        <v>50</v>
      </c>
      <c r="B282" s="659" t="s">
        <v>517</v>
      </c>
      <c r="C282" s="659">
        <v>89301501</v>
      </c>
      <c r="D282" s="660" t="s">
        <v>3255</v>
      </c>
      <c r="E282" s="661" t="s">
        <v>2383</v>
      </c>
      <c r="F282" s="659" t="s">
        <v>2370</v>
      </c>
      <c r="G282" s="659" t="s">
        <v>2595</v>
      </c>
      <c r="H282" s="659" t="s">
        <v>518</v>
      </c>
      <c r="I282" s="659" t="s">
        <v>2700</v>
      </c>
      <c r="J282" s="659" t="s">
        <v>2701</v>
      </c>
      <c r="K282" s="659" t="s">
        <v>2702</v>
      </c>
      <c r="L282" s="662">
        <v>0</v>
      </c>
      <c r="M282" s="662">
        <v>0</v>
      </c>
      <c r="N282" s="659">
        <v>1</v>
      </c>
      <c r="O282" s="663">
        <v>0.5</v>
      </c>
      <c r="P282" s="662"/>
      <c r="Q282" s="664"/>
      <c r="R282" s="659"/>
      <c r="S282" s="664">
        <v>0</v>
      </c>
      <c r="T282" s="663"/>
      <c r="U282" s="665">
        <v>0</v>
      </c>
    </row>
    <row r="283" spans="1:21" ht="14.4" customHeight="1" x14ac:dyDescent="0.3">
      <c r="A283" s="658">
        <v>50</v>
      </c>
      <c r="B283" s="659" t="s">
        <v>517</v>
      </c>
      <c r="C283" s="659">
        <v>89301501</v>
      </c>
      <c r="D283" s="660" t="s">
        <v>3255</v>
      </c>
      <c r="E283" s="661" t="s">
        <v>2383</v>
      </c>
      <c r="F283" s="659" t="s">
        <v>2370</v>
      </c>
      <c r="G283" s="659" t="s">
        <v>2403</v>
      </c>
      <c r="H283" s="659" t="s">
        <v>518</v>
      </c>
      <c r="I283" s="659" t="s">
        <v>2404</v>
      </c>
      <c r="J283" s="659" t="s">
        <v>2405</v>
      </c>
      <c r="K283" s="659" t="s">
        <v>2406</v>
      </c>
      <c r="L283" s="662">
        <v>47.94</v>
      </c>
      <c r="M283" s="662">
        <v>47.94</v>
      </c>
      <c r="N283" s="659">
        <v>1</v>
      </c>
      <c r="O283" s="663">
        <v>0.5</v>
      </c>
      <c r="P283" s="662"/>
      <c r="Q283" s="664">
        <v>0</v>
      </c>
      <c r="R283" s="659"/>
      <c r="S283" s="664">
        <v>0</v>
      </c>
      <c r="T283" s="663"/>
      <c r="U283" s="665">
        <v>0</v>
      </c>
    </row>
    <row r="284" spans="1:21" ht="14.4" customHeight="1" x14ac:dyDescent="0.3">
      <c r="A284" s="658">
        <v>50</v>
      </c>
      <c r="B284" s="659" t="s">
        <v>517</v>
      </c>
      <c r="C284" s="659">
        <v>89301501</v>
      </c>
      <c r="D284" s="660" t="s">
        <v>3255</v>
      </c>
      <c r="E284" s="661" t="s">
        <v>2383</v>
      </c>
      <c r="F284" s="659" t="s">
        <v>2370</v>
      </c>
      <c r="G284" s="659" t="s">
        <v>2516</v>
      </c>
      <c r="H284" s="659" t="s">
        <v>518</v>
      </c>
      <c r="I284" s="659" t="s">
        <v>2598</v>
      </c>
      <c r="J284" s="659" t="s">
        <v>2518</v>
      </c>
      <c r="K284" s="659" t="s">
        <v>2599</v>
      </c>
      <c r="L284" s="662">
        <v>0</v>
      </c>
      <c r="M284" s="662">
        <v>0</v>
      </c>
      <c r="N284" s="659">
        <v>1</v>
      </c>
      <c r="O284" s="663">
        <v>0.5</v>
      </c>
      <c r="P284" s="662">
        <v>0</v>
      </c>
      <c r="Q284" s="664"/>
      <c r="R284" s="659">
        <v>1</v>
      </c>
      <c r="S284" s="664">
        <v>1</v>
      </c>
      <c r="T284" s="663">
        <v>0.5</v>
      </c>
      <c r="U284" s="665">
        <v>1</v>
      </c>
    </row>
    <row r="285" spans="1:21" ht="14.4" customHeight="1" x14ac:dyDescent="0.3">
      <c r="A285" s="658">
        <v>50</v>
      </c>
      <c r="B285" s="659" t="s">
        <v>517</v>
      </c>
      <c r="C285" s="659">
        <v>89301501</v>
      </c>
      <c r="D285" s="660" t="s">
        <v>3255</v>
      </c>
      <c r="E285" s="661" t="s">
        <v>2383</v>
      </c>
      <c r="F285" s="659" t="s">
        <v>2370</v>
      </c>
      <c r="G285" s="659" t="s">
        <v>2407</v>
      </c>
      <c r="H285" s="659" t="s">
        <v>518</v>
      </c>
      <c r="I285" s="659" t="s">
        <v>541</v>
      </c>
      <c r="J285" s="659" t="s">
        <v>542</v>
      </c>
      <c r="K285" s="659" t="s">
        <v>543</v>
      </c>
      <c r="L285" s="662">
        <v>104.66</v>
      </c>
      <c r="M285" s="662">
        <v>627.95999999999992</v>
      </c>
      <c r="N285" s="659">
        <v>6</v>
      </c>
      <c r="O285" s="663">
        <v>3</v>
      </c>
      <c r="P285" s="662"/>
      <c r="Q285" s="664">
        <v>0</v>
      </c>
      <c r="R285" s="659"/>
      <c r="S285" s="664">
        <v>0</v>
      </c>
      <c r="T285" s="663"/>
      <c r="U285" s="665">
        <v>0</v>
      </c>
    </row>
    <row r="286" spans="1:21" ht="14.4" customHeight="1" x14ac:dyDescent="0.3">
      <c r="A286" s="658">
        <v>50</v>
      </c>
      <c r="B286" s="659" t="s">
        <v>517</v>
      </c>
      <c r="C286" s="659">
        <v>89301501</v>
      </c>
      <c r="D286" s="660" t="s">
        <v>3255</v>
      </c>
      <c r="E286" s="661" t="s">
        <v>2383</v>
      </c>
      <c r="F286" s="659" t="s">
        <v>2370</v>
      </c>
      <c r="G286" s="659" t="s">
        <v>2407</v>
      </c>
      <c r="H286" s="659" t="s">
        <v>518</v>
      </c>
      <c r="I286" s="659" t="s">
        <v>2703</v>
      </c>
      <c r="J286" s="659" t="s">
        <v>2526</v>
      </c>
      <c r="K286" s="659" t="s">
        <v>2683</v>
      </c>
      <c r="L286" s="662">
        <v>387.19</v>
      </c>
      <c r="M286" s="662">
        <v>387.19</v>
      </c>
      <c r="N286" s="659">
        <v>1</v>
      </c>
      <c r="O286" s="663">
        <v>0.5</v>
      </c>
      <c r="P286" s="662"/>
      <c r="Q286" s="664">
        <v>0</v>
      </c>
      <c r="R286" s="659"/>
      <c r="S286" s="664">
        <v>0</v>
      </c>
      <c r="T286" s="663"/>
      <c r="U286" s="665">
        <v>0</v>
      </c>
    </row>
    <row r="287" spans="1:21" ht="14.4" customHeight="1" x14ac:dyDescent="0.3">
      <c r="A287" s="658">
        <v>50</v>
      </c>
      <c r="B287" s="659" t="s">
        <v>517</v>
      </c>
      <c r="C287" s="659">
        <v>89301501</v>
      </c>
      <c r="D287" s="660" t="s">
        <v>3255</v>
      </c>
      <c r="E287" s="661" t="s">
        <v>2383</v>
      </c>
      <c r="F287" s="659" t="s">
        <v>2370</v>
      </c>
      <c r="G287" s="659" t="s">
        <v>2408</v>
      </c>
      <c r="H287" s="659" t="s">
        <v>518</v>
      </c>
      <c r="I287" s="659" t="s">
        <v>2455</v>
      </c>
      <c r="J287" s="659" t="s">
        <v>2410</v>
      </c>
      <c r="K287" s="659" t="s">
        <v>2329</v>
      </c>
      <c r="L287" s="662">
        <v>0</v>
      </c>
      <c r="M287" s="662">
        <v>0</v>
      </c>
      <c r="N287" s="659">
        <v>10</v>
      </c>
      <c r="O287" s="663">
        <v>5.5</v>
      </c>
      <c r="P287" s="662">
        <v>0</v>
      </c>
      <c r="Q287" s="664"/>
      <c r="R287" s="659">
        <v>1</v>
      </c>
      <c r="S287" s="664">
        <v>0.1</v>
      </c>
      <c r="T287" s="663">
        <v>0.5</v>
      </c>
      <c r="U287" s="665">
        <v>9.0909090909090912E-2</v>
      </c>
    </row>
    <row r="288" spans="1:21" ht="14.4" customHeight="1" x14ac:dyDescent="0.3">
      <c r="A288" s="658">
        <v>50</v>
      </c>
      <c r="B288" s="659" t="s">
        <v>517</v>
      </c>
      <c r="C288" s="659">
        <v>89301501</v>
      </c>
      <c r="D288" s="660" t="s">
        <v>3255</v>
      </c>
      <c r="E288" s="661" t="s">
        <v>2383</v>
      </c>
      <c r="F288" s="659" t="s">
        <v>2370</v>
      </c>
      <c r="G288" s="659" t="s">
        <v>2408</v>
      </c>
      <c r="H288" s="659" t="s">
        <v>518</v>
      </c>
      <c r="I288" s="659" t="s">
        <v>2531</v>
      </c>
      <c r="J288" s="659" t="s">
        <v>938</v>
      </c>
      <c r="K288" s="659" t="s">
        <v>736</v>
      </c>
      <c r="L288" s="662">
        <v>30.65</v>
      </c>
      <c r="M288" s="662">
        <v>30.65</v>
      </c>
      <c r="N288" s="659">
        <v>1</v>
      </c>
      <c r="O288" s="663">
        <v>0.5</v>
      </c>
      <c r="P288" s="662"/>
      <c r="Q288" s="664">
        <v>0</v>
      </c>
      <c r="R288" s="659"/>
      <c r="S288" s="664">
        <v>0</v>
      </c>
      <c r="T288" s="663"/>
      <c r="U288" s="665">
        <v>0</v>
      </c>
    </row>
    <row r="289" spans="1:21" ht="14.4" customHeight="1" x14ac:dyDescent="0.3">
      <c r="A289" s="658">
        <v>50</v>
      </c>
      <c r="B289" s="659" t="s">
        <v>517</v>
      </c>
      <c r="C289" s="659">
        <v>89301501</v>
      </c>
      <c r="D289" s="660" t="s">
        <v>3255</v>
      </c>
      <c r="E289" s="661" t="s">
        <v>2383</v>
      </c>
      <c r="F289" s="659" t="s">
        <v>2370</v>
      </c>
      <c r="G289" s="659" t="s">
        <v>2408</v>
      </c>
      <c r="H289" s="659" t="s">
        <v>518</v>
      </c>
      <c r="I289" s="659" t="s">
        <v>937</v>
      </c>
      <c r="J289" s="659" t="s">
        <v>938</v>
      </c>
      <c r="K289" s="659" t="s">
        <v>939</v>
      </c>
      <c r="L289" s="662">
        <v>61.29</v>
      </c>
      <c r="M289" s="662">
        <v>122.58</v>
      </c>
      <c r="N289" s="659">
        <v>2</v>
      </c>
      <c r="O289" s="663">
        <v>1</v>
      </c>
      <c r="P289" s="662"/>
      <c r="Q289" s="664">
        <v>0</v>
      </c>
      <c r="R289" s="659"/>
      <c r="S289" s="664">
        <v>0</v>
      </c>
      <c r="T289" s="663"/>
      <c r="U289" s="665">
        <v>0</v>
      </c>
    </row>
    <row r="290" spans="1:21" ht="14.4" customHeight="1" x14ac:dyDescent="0.3">
      <c r="A290" s="658">
        <v>50</v>
      </c>
      <c r="B290" s="659" t="s">
        <v>517</v>
      </c>
      <c r="C290" s="659">
        <v>89301501</v>
      </c>
      <c r="D290" s="660" t="s">
        <v>3255</v>
      </c>
      <c r="E290" s="661" t="s">
        <v>2383</v>
      </c>
      <c r="F290" s="659" t="s">
        <v>2370</v>
      </c>
      <c r="G290" s="659" t="s">
        <v>2408</v>
      </c>
      <c r="H290" s="659" t="s">
        <v>518</v>
      </c>
      <c r="I290" s="659" t="s">
        <v>861</v>
      </c>
      <c r="J290" s="659" t="s">
        <v>2410</v>
      </c>
      <c r="K290" s="659" t="s">
        <v>2704</v>
      </c>
      <c r="L290" s="662">
        <v>12.26</v>
      </c>
      <c r="M290" s="662">
        <v>12.26</v>
      </c>
      <c r="N290" s="659">
        <v>1</v>
      </c>
      <c r="O290" s="663">
        <v>0.5</v>
      </c>
      <c r="P290" s="662"/>
      <c r="Q290" s="664">
        <v>0</v>
      </c>
      <c r="R290" s="659"/>
      <c r="S290" s="664">
        <v>0</v>
      </c>
      <c r="T290" s="663"/>
      <c r="U290" s="665">
        <v>0</v>
      </c>
    </row>
    <row r="291" spans="1:21" ht="14.4" customHeight="1" x14ac:dyDescent="0.3">
      <c r="A291" s="658">
        <v>50</v>
      </c>
      <c r="B291" s="659" t="s">
        <v>517</v>
      </c>
      <c r="C291" s="659">
        <v>89301501</v>
      </c>
      <c r="D291" s="660" t="s">
        <v>3255</v>
      </c>
      <c r="E291" s="661" t="s">
        <v>2383</v>
      </c>
      <c r="F291" s="659" t="s">
        <v>2370</v>
      </c>
      <c r="G291" s="659" t="s">
        <v>2408</v>
      </c>
      <c r="H291" s="659" t="s">
        <v>518</v>
      </c>
      <c r="I291" s="659" t="s">
        <v>949</v>
      </c>
      <c r="J291" s="659" t="s">
        <v>938</v>
      </c>
      <c r="K291" s="659" t="s">
        <v>950</v>
      </c>
      <c r="L291" s="662">
        <v>12.26</v>
      </c>
      <c r="M291" s="662">
        <v>36.78</v>
      </c>
      <c r="N291" s="659">
        <v>3</v>
      </c>
      <c r="O291" s="663">
        <v>1.5</v>
      </c>
      <c r="P291" s="662">
        <v>12.26</v>
      </c>
      <c r="Q291" s="664">
        <v>0.33333333333333331</v>
      </c>
      <c r="R291" s="659">
        <v>1</v>
      </c>
      <c r="S291" s="664">
        <v>0.33333333333333331</v>
      </c>
      <c r="T291" s="663">
        <v>0.5</v>
      </c>
      <c r="U291" s="665">
        <v>0.33333333333333331</v>
      </c>
    </row>
    <row r="292" spans="1:21" ht="14.4" customHeight="1" x14ac:dyDescent="0.3">
      <c r="A292" s="658">
        <v>50</v>
      </c>
      <c r="B292" s="659" t="s">
        <v>517</v>
      </c>
      <c r="C292" s="659">
        <v>89301501</v>
      </c>
      <c r="D292" s="660" t="s">
        <v>3255</v>
      </c>
      <c r="E292" s="661" t="s">
        <v>2383</v>
      </c>
      <c r="F292" s="659" t="s">
        <v>2370</v>
      </c>
      <c r="G292" s="659" t="s">
        <v>2705</v>
      </c>
      <c r="H292" s="659" t="s">
        <v>518</v>
      </c>
      <c r="I292" s="659" t="s">
        <v>2706</v>
      </c>
      <c r="J292" s="659" t="s">
        <v>2707</v>
      </c>
      <c r="K292" s="659" t="s">
        <v>2708</v>
      </c>
      <c r="L292" s="662">
        <v>91.14</v>
      </c>
      <c r="M292" s="662">
        <v>91.14</v>
      </c>
      <c r="N292" s="659">
        <v>1</v>
      </c>
      <c r="O292" s="663">
        <v>1</v>
      </c>
      <c r="P292" s="662"/>
      <c r="Q292" s="664">
        <v>0</v>
      </c>
      <c r="R292" s="659"/>
      <c r="S292" s="664">
        <v>0</v>
      </c>
      <c r="T292" s="663"/>
      <c r="U292" s="665">
        <v>0</v>
      </c>
    </row>
    <row r="293" spans="1:21" ht="14.4" customHeight="1" x14ac:dyDescent="0.3">
      <c r="A293" s="658">
        <v>50</v>
      </c>
      <c r="B293" s="659" t="s">
        <v>517</v>
      </c>
      <c r="C293" s="659">
        <v>89301501</v>
      </c>
      <c r="D293" s="660" t="s">
        <v>3255</v>
      </c>
      <c r="E293" s="661" t="s">
        <v>2383</v>
      </c>
      <c r="F293" s="659" t="s">
        <v>2370</v>
      </c>
      <c r="G293" s="659" t="s">
        <v>2709</v>
      </c>
      <c r="H293" s="659" t="s">
        <v>1208</v>
      </c>
      <c r="I293" s="659" t="s">
        <v>2710</v>
      </c>
      <c r="J293" s="659" t="s">
        <v>2711</v>
      </c>
      <c r="K293" s="659" t="s">
        <v>2712</v>
      </c>
      <c r="L293" s="662">
        <v>48.98</v>
      </c>
      <c r="M293" s="662">
        <v>48.98</v>
      </c>
      <c r="N293" s="659">
        <v>1</v>
      </c>
      <c r="O293" s="663">
        <v>0.5</v>
      </c>
      <c r="P293" s="662"/>
      <c r="Q293" s="664">
        <v>0</v>
      </c>
      <c r="R293" s="659"/>
      <c r="S293" s="664">
        <v>0</v>
      </c>
      <c r="T293" s="663"/>
      <c r="U293" s="665">
        <v>0</v>
      </c>
    </row>
    <row r="294" spans="1:21" ht="14.4" customHeight="1" x14ac:dyDescent="0.3">
      <c r="A294" s="658">
        <v>50</v>
      </c>
      <c r="B294" s="659" t="s">
        <v>517</v>
      </c>
      <c r="C294" s="659">
        <v>89301501</v>
      </c>
      <c r="D294" s="660" t="s">
        <v>3255</v>
      </c>
      <c r="E294" s="661" t="s">
        <v>2383</v>
      </c>
      <c r="F294" s="659" t="s">
        <v>2370</v>
      </c>
      <c r="G294" s="659" t="s">
        <v>2713</v>
      </c>
      <c r="H294" s="659" t="s">
        <v>518</v>
      </c>
      <c r="I294" s="659" t="s">
        <v>2714</v>
      </c>
      <c r="J294" s="659" t="s">
        <v>2715</v>
      </c>
      <c r="K294" s="659" t="s">
        <v>2716</v>
      </c>
      <c r="L294" s="662">
        <v>0</v>
      </c>
      <c r="M294" s="662">
        <v>0</v>
      </c>
      <c r="N294" s="659">
        <v>1</v>
      </c>
      <c r="O294" s="663">
        <v>1</v>
      </c>
      <c r="P294" s="662"/>
      <c r="Q294" s="664"/>
      <c r="R294" s="659"/>
      <c r="S294" s="664">
        <v>0</v>
      </c>
      <c r="T294" s="663"/>
      <c r="U294" s="665">
        <v>0</v>
      </c>
    </row>
    <row r="295" spans="1:21" ht="14.4" customHeight="1" x14ac:dyDescent="0.3">
      <c r="A295" s="658">
        <v>50</v>
      </c>
      <c r="B295" s="659" t="s">
        <v>517</v>
      </c>
      <c r="C295" s="659">
        <v>89301501</v>
      </c>
      <c r="D295" s="660" t="s">
        <v>3255</v>
      </c>
      <c r="E295" s="661" t="s">
        <v>2383</v>
      </c>
      <c r="F295" s="659" t="s">
        <v>2370</v>
      </c>
      <c r="G295" s="659" t="s">
        <v>2412</v>
      </c>
      <c r="H295" s="659" t="s">
        <v>1208</v>
      </c>
      <c r="I295" s="659" t="s">
        <v>2717</v>
      </c>
      <c r="J295" s="659" t="s">
        <v>1288</v>
      </c>
      <c r="K295" s="659" t="s">
        <v>2718</v>
      </c>
      <c r="L295" s="662">
        <v>106.31</v>
      </c>
      <c r="M295" s="662">
        <v>106.31</v>
      </c>
      <c r="N295" s="659">
        <v>1</v>
      </c>
      <c r="O295" s="663">
        <v>0.5</v>
      </c>
      <c r="P295" s="662"/>
      <c r="Q295" s="664">
        <v>0</v>
      </c>
      <c r="R295" s="659"/>
      <c r="S295" s="664">
        <v>0</v>
      </c>
      <c r="T295" s="663"/>
      <c r="U295" s="665">
        <v>0</v>
      </c>
    </row>
    <row r="296" spans="1:21" ht="14.4" customHeight="1" x14ac:dyDescent="0.3">
      <c r="A296" s="658">
        <v>50</v>
      </c>
      <c r="B296" s="659" t="s">
        <v>517</v>
      </c>
      <c r="C296" s="659">
        <v>89301501</v>
      </c>
      <c r="D296" s="660" t="s">
        <v>3255</v>
      </c>
      <c r="E296" s="661" t="s">
        <v>2383</v>
      </c>
      <c r="F296" s="659" t="s">
        <v>2370</v>
      </c>
      <c r="G296" s="659" t="s">
        <v>2412</v>
      </c>
      <c r="H296" s="659" t="s">
        <v>1208</v>
      </c>
      <c r="I296" s="659" t="s">
        <v>2719</v>
      </c>
      <c r="J296" s="659" t="s">
        <v>1452</v>
      </c>
      <c r="K296" s="659" t="s">
        <v>1453</v>
      </c>
      <c r="L296" s="662">
        <v>106.3</v>
      </c>
      <c r="M296" s="662">
        <v>106.3</v>
      </c>
      <c r="N296" s="659">
        <v>1</v>
      </c>
      <c r="O296" s="663">
        <v>0.5</v>
      </c>
      <c r="P296" s="662"/>
      <c r="Q296" s="664">
        <v>0</v>
      </c>
      <c r="R296" s="659"/>
      <c r="S296" s="664">
        <v>0</v>
      </c>
      <c r="T296" s="663"/>
      <c r="U296" s="665">
        <v>0</v>
      </c>
    </row>
    <row r="297" spans="1:21" ht="14.4" customHeight="1" x14ac:dyDescent="0.3">
      <c r="A297" s="658">
        <v>50</v>
      </c>
      <c r="B297" s="659" t="s">
        <v>517</v>
      </c>
      <c r="C297" s="659">
        <v>89301501</v>
      </c>
      <c r="D297" s="660" t="s">
        <v>3255</v>
      </c>
      <c r="E297" s="661" t="s">
        <v>2383</v>
      </c>
      <c r="F297" s="659" t="s">
        <v>2370</v>
      </c>
      <c r="G297" s="659" t="s">
        <v>2415</v>
      </c>
      <c r="H297" s="659" t="s">
        <v>518</v>
      </c>
      <c r="I297" s="659" t="s">
        <v>2418</v>
      </c>
      <c r="J297" s="659" t="s">
        <v>2419</v>
      </c>
      <c r="K297" s="659" t="s">
        <v>2420</v>
      </c>
      <c r="L297" s="662">
        <v>44.89</v>
      </c>
      <c r="M297" s="662">
        <v>44.89</v>
      </c>
      <c r="N297" s="659">
        <v>1</v>
      </c>
      <c r="O297" s="663">
        <v>0.5</v>
      </c>
      <c r="P297" s="662"/>
      <c r="Q297" s="664">
        <v>0</v>
      </c>
      <c r="R297" s="659"/>
      <c r="S297" s="664">
        <v>0</v>
      </c>
      <c r="T297" s="663"/>
      <c r="U297" s="665">
        <v>0</v>
      </c>
    </row>
    <row r="298" spans="1:21" ht="14.4" customHeight="1" x14ac:dyDescent="0.3">
      <c r="A298" s="658">
        <v>50</v>
      </c>
      <c r="B298" s="659" t="s">
        <v>517</v>
      </c>
      <c r="C298" s="659">
        <v>89301501</v>
      </c>
      <c r="D298" s="660" t="s">
        <v>3255</v>
      </c>
      <c r="E298" s="661" t="s">
        <v>2383</v>
      </c>
      <c r="F298" s="659" t="s">
        <v>2370</v>
      </c>
      <c r="G298" s="659" t="s">
        <v>2415</v>
      </c>
      <c r="H298" s="659" t="s">
        <v>518</v>
      </c>
      <c r="I298" s="659" t="s">
        <v>2421</v>
      </c>
      <c r="J298" s="659" t="s">
        <v>1067</v>
      </c>
      <c r="K298" s="659" t="s">
        <v>2422</v>
      </c>
      <c r="L298" s="662">
        <v>0</v>
      </c>
      <c r="M298" s="662">
        <v>0</v>
      </c>
      <c r="N298" s="659">
        <v>1</v>
      </c>
      <c r="O298" s="663">
        <v>0.5</v>
      </c>
      <c r="P298" s="662"/>
      <c r="Q298" s="664"/>
      <c r="R298" s="659"/>
      <c r="S298" s="664">
        <v>0</v>
      </c>
      <c r="T298" s="663"/>
      <c r="U298" s="665">
        <v>0</v>
      </c>
    </row>
    <row r="299" spans="1:21" ht="14.4" customHeight="1" x14ac:dyDescent="0.3">
      <c r="A299" s="658">
        <v>50</v>
      </c>
      <c r="B299" s="659" t="s">
        <v>517</v>
      </c>
      <c r="C299" s="659">
        <v>89301501</v>
      </c>
      <c r="D299" s="660" t="s">
        <v>3255</v>
      </c>
      <c r="E299" s="661" t="s">
        <v>2383</v>
      </c>
      <c r="F299" s="659" t="s">
        <v>2370</v>
      </c>
      <c r="G299" s="659" t="s">
        <v>2415</v>
      </c>
      <c r="H299" s="659" t="s">
        <v>518</v>
      </c>
      <c r="I299" s="659" t="s">
        <v>765</v>
      </c>
      <c r="J299" s="659" t="s">
        <v>1067</v>
      </c>
      <c r="K299" s="659" t="s">
        <v>2540</v>
      </c>
      <c r="L299" s="662">
        <v>33.68</v>
      </c>
      <c r="M299" s="662">
        <v>33.68</v>
      </c>
      <c r="N299" s="659">
        <v>1</v>
      </c>
      <c r="O299" s="663">
        <v>0.5</v>
      </c>
      <c r="P299" s="662"/>
      <c r="Q299" s="664">
        <v>0</v>
      </c>
      <c r="R299" s="659"/>
      <c r="S299" s="664">
        <v>0</v>
      </c>
      <c r="T299" s="663"/>
      <c r="U299" s="665">
        <v>0</v>
      </c>
    </row>
    <row r="300" spans="1:21" ht="14.4" customHeight="1" x14ac:dyDescent="0.3">
      <c r="A300" s="658">
        <v>50</v>
      </c>
      <c r="B300" s="659" t="s">
        <v>517</v>
      </c>
      <c r="C300" s="659">
        <v>89301501</v>
      </c>
      <c r="D300" s="660" t="s">
        <v>3255</v>
      </c>
      <c r="E300" s="661" t="s">
        <v>2383</v>
      </c>
      <c r="F300" s="659" t="s">
        <v>2370</v>
      </c>
      <c r="G300" s="659" t="s">
        <v>2720</v>
      </c>
      <c r="H300" s="659" t="s">
        <v>518</v>
      </c>
      <c r="I300" s="659" t="s">
        <v>976</v>
      </c>
      <c r="J300" s="659" t="s">
        <v>977</v>
      </c>
      <c r="K300" s="659" t="s">
        <v>978</v>
      </c>
      <c r="L300" s="662">
        <v>41.89</v>
      </c>
      <c r="M300" s="662">
        <v>41.89</v>
      </c>
      <c r="N300" s="659">
        <v>1</v>
      </c>
      <c r="O300" s="663">
        <v>0.5</v>
      </c>
      <c r="P300" s="662"/>
      <c r="Q300" s="664">
        <v>0</v>
      </c>
      <c r="R300" s="659"/>
      <c r="S300" s="664">
        <v>0</v>
      </c>
      <c r="T300" s="663"/>
      <c r="U300" s="665">
        <v>0</v>
      </c>
    </row>
    <row r="301" spans="1:21" ht="14.4" customHeight="1" x14ac:dyDescent="0.3">
      <c r="A301" s="658">
        <v>50</v>
      </c>
      <c r="B301" s="659" t="s">
        <v>517</v>
      </c>
      <c r="C301" s="659">
        <v>89301501</v>
      </c>
      <c r="D301" s="660" t="s">
        <v>3255</v>
      </c>
      <c r="E301" s="661" t="s">
        <v>2383</v>
      </c>
      <c r="F301" s="659" t="s">
        <v>2370</v>
      </c>
      <c r="G301" s="659" t="s">
        <v>2465</v>
      </c>
      <c r="H301" s="659" t="s">
        <v>1208</v>
      </c>
      <c r="I301" s="659" t="s">
        <v>2721</v>
      </c>
      <c r="J301" s="659" t="s">
        <v>2722</v>
      </c>
      <c r="K301" s="659" t="s">
        <v>957</v>
      </c>
      <c r="L301" s="662">
        <v>41.53</v>
      </c>
      <c r="M301" s="662">
        <v>41.53</v>
      </c>
      <c r="N301" s="659">
        <v>1</v>
      </c>
      <c r="O301" s="663">
        <v>0.5</v>
      </c>
      <c r="P301" s="662"/>
      <c r="Q301" s="664">
        <v>0</v>
      </c>
      <c r="R301" s="659"/>
      <c r="S301" s="664">
        <v>0</v>
      </c>
      <c r="T301" s="663"/>
      <c r="U301" s="665">
        <v>0</v>
      </c>
    </row>
    <row r="302" spans="1:21" ht="14.4" customHeight="1" x14ac:dyDescent="0.3">
      <c r="A302" s="658">
        <v>50</v>
      </c>
      <c r="B302" s="659" t="s">
        <v>517</v>
      </c>
      <c r="C302" s="659">
        <v>89301501</v>
      </c>
      <c r="D302" s="660" t="s">
        <v>3255</v>
      </c>
      <c r="E302" s="661" t="s">
        <v>2383</v>
      </c>
      <c r="F302" s="659" t="s">
        <v>2370</v>
      </c>
      <c r="G302" s="659" t="s">
        <v>2465</v>
      </c>
      <c r="H302" s="659" t="s">
        <v>1208</v>
      </c>
      <c r="I302" s="659" t="s">
        <v>1398</v>
      </c>
      <c r="J302" s="659" t="s">
        <v>1399</v>
      </c>
      <c r="K302" s="659" t="s">
        <v>1400</v>
      </c>
      <c r="L302" s="662">
        <v>55.38</v>
      </c>
      <c r="M302" s="662">
        <v>166.14000000000001</v>
      </c>
      <c r="N302" s="659">
        <v>3</v>
      </c>
      <c r="O302" s="663">
        <v>1.5</v>
      </c>
      <c r="P302" s="662"/>
      <c r="Q302" s="664">
        <v>0</v>
      </c>
      <c r="R302" s="659"/>
      <c r="S302" s="664">
        <v>0</v>
      </c>
      <c r="T302" s="663"/>
      <c r="U302" s="665">
        <v>0</v>
      </c>
    </row>
    <row r="303" spans="1:21" ht="14.4" customHeight="1" x14ac:dyDescent="0.3">
      <c r="A303" s="658">
        <v>50</v>
      </c>
      <c r="B303" s="659" t="s">
        <v>517</v>
      </c>
      <c r="C303" s="659">
        <v>89301501</v>
      </c>
      <c r="D303" s="660" t="s">
        <v>3255</v>
      </c>
      <c r="E303" s="661" t="s">
        <v>2383</v>
      </c>
      <c r="F303" s="659" t="s">
        <v>2370</v>
      </c>
      <c r="G303" s="659" t="s">
        <v>2465</v>
      </c>
      <c r="H303" s="659" t="s">
        <v>518</v>
      </c>
      <c r="I303" s="659" t="s">
        <v>2632</v>
      </c>
      <c r="J303" s="659" t="s">
        <v>2633</v>
      </c>
      <c r="K303" s="659" t="s">
        <v>2634</v>
      </c>
      <c r="L303" s="662">
        <v>51.69</v>
      </c>
      <c r="M303" s="662">
        <v>51.69</v>
      </c>
      <c r="N303" s="659">
        <v>1</v>
      </c>
      <c r="O303" s="663">
        <v>0.5</v>
      </c>
      <c r="P303" s="662"/>
      <c r="Q303" s="664">
        <v>0</v>
      </c>
      <c r="R303" s="659"/>
      <c r="S303" s="664">
        <v>0</v>
      </c>
      <c r="T303" s="663"/>
      <c r="U303" s="665">
        <v>0</v>
      </c>
    </row>
    <row r="304" spans="1:21" ht="14.4" customHeight="1" x14ac:dyDescent="0.3">
      <c r="A304" s="658">
        <v>50</v>
      </c>
      <c r="B304" s="659" t="s">
        <v>517</v>
      </c>
      <c r="C304" s="659">
        <v>89301501</v>
      </c>
      <c r="D304" s="660" t="s">
        <v>3255</v>
      </c>
      <c r="E304" s="661" t="s">
        <v>2383</v>
      </c>
      <c r="F304" s="659" t="s">
        <v>2370</v>
      </c>
      <c r="G304" s="659" t="s">
        <v>2541</v>
      </c>
      <c r="H304" s="659" t="s">
        <v>518</v>
      </c>
      <c r="I304" s="659" t="s">
        <v>2723</v>
      </c>
      <c r="J304" s="659" t="s">
        <v>2724</v>
      </c>
      <c r="K304" s="659" t="s">
        <v>2725</v>
      </c>
      <c r="L304" s="662">
        <v>0</v>
      </c>
      <c r="M304" s="662">
        <v>0</v>
      </c>
      <c r="N304" s="659">
        <v>1</v>
      </c>
      <c r="O304" s="663">
        <v>1</v>
      </c>
      <c r="P304" s="662"/>
      <c r="Q304" s="664"/>
      <c r="R304" s="659"/>
      <c r="S304" s="664">
        <v>0</v>
      </c>
      <c r="T304" s="663"/>
      <c r="U304" s="665">
        <v>0</v>
      </c>
    </row>
    <row r="305" spans="1:21" ht="14.4" customHeight="1" x14ac:dyDescent="0.3">
      <c r="A305" s="658">
        <v>50</v>
      </c>
      <c r="B305" s="659" t="s">
        <v>517</v>
      </c>
      <c r="C305" s="659">
        <v>89301501</v>
      </c>
      <c r="D305" s="660" t="s">
        <v>3255</v>
      </c>
      <c r="E305" s="661" t="s">
        <v>2383</v>
      </c>
      <c r="F305" s="659" t="s">
        <v>2370</v>
      </c>
      <c r="G305" s="659" t="s">
        <v>2469</v>
      </c>
      <c r="H305" s="659" t="s">
        <v>1208</v>
      </c>
      <c r="I305" s="659" t="s">
        <v>1273</v>
      </c>
      <c r="J305" s="659" t="s">
        <v>1210</v>
      </c>
      <c r="K305" s="659" t="s">
        <v>2249</v>
      </c>
      <c r="L305" s="662">
        <v>48.98</v>
      </c>
      <c r="M305" s="662">
        <v>48.98</v>
      </c>
      <c r="N305" s="659">
        <v>1</v>
      </c>
      <c r="O305" s="663">
        <v>0.5</v>
      </c>
      <c r="P305" s="662"/>
      <c r="Q305" s="664">
        <v>0</v>
      </c>
      <c r="R305" s="659"/>
      <c r="S305" s="664">
        <v>0</v>
      </c>
      <c r="T305" s="663"/>
      <c r="U305" s="665">
        <v>0</v>
      </c>
    </row>
    <row r="306" spans="1:21" ht="14.4" customHeight="1" x14ac:dyDescent="0.3">
      <c r="A306" s="658">
        <v>50</v>
      </c>
      <c r="B306" s="659" t="s">
        <v>517</v>
      </c>
      <c r="C306" s="659">
        <v>89301501</v>
      </c>
      <c r="D306" s="660" t="s">
        <v>3255</v>
      </c>
      <c r="E306" s="661" t="s">
        <v>2383</v>
      </c>
      <c r="F306" s="659" t="s">
        <v>2370</v>
      </c>
      <c r="G306" s="659" t="s">
        <v>2469</v>
      </c>
      <c r="H306" s="659" t="s">
        <v>1208</v>
      </c>
      <c r="I306" s="659" t="s">
        <v>2726</v>
      </c>
      <c r="J306" s="659" t="s">
        <v>1210</v>
      </c>
      <c r="K306" s="659" t="s">
        <v>2727</v>
      </c>
      <c r="L306" s="662">
        <v>0</v>
      </c>
      <c r="M306" s="662">
        <v>0</v>
      </c>
      <c r="N306" s="659">
        <v>1</v>
      </c>
      <c r="O306" s="663">
        <v>0.5</v>
      </c>
      <c r="P306" s="662"/>
      <c r="Q306" s="664"/>
      <c r="R306" s="659"/>
      <c r="S306" s="664">
        <v>0</v>
      </c>
      <c r="T306" s="663"/>
      <c r="U306" s="665">
        <v>0</v>
      </c>
    </row>
    <row r="307" spans="1:21" ht="14.4" customHeight="1" x14ac:dyDescent="0.3">
      <c r="A307" s="658">
        <v>50</v>
      </c>
      <c r="B307" s="659" t="s">
        <v>517</v>
      </c>
      <c r="C307" s="659">
        <v>89301501</v>
      </c>
      <c r="D307" s="660" t="s">
        <v>3255</v>
      </c>
      <c r="E307" s="661" t="s">
        <v>2383</v>
      </c>
      <c r="F307" s="659" t="s">
        <v>2370</v>
      </c>
      <c r="G307" s="659" t="s">
        <v>2424</v>
      </c>
      <c r="H307" s="659" t="s">
        <v>518</v>
      </c>
      <c r="I307" s="659" t="s">
        <v>2425</v>
      </c>
      <c r="J307" s="659" t="s">
        <v>896</v>
      </c>
      <c r="K307" s="659" t="s">
        <v>1271</v>
      </c>
      <c r="L307" s="662">
        <v>67.42</v>
      </c>
      <c r="M307" s="662">
        <v>202.26</v>
      </c>
      <c r="N307" s="659">
        <v>3</v>
      </c>
      <c r="O307" s="663">
        <v>1.5</v>
      </c>
      <c r="P307" s="662">
        <v>67.42</v>
      </c>
      <c r="Q307" s="664">
        <v>0.33333333333333337</v>
      </c>
      <c r="R307" s="659">
        <v>1</v>
      </c>
      <c r="S307" s="664">
        <v>0.33333333333333331</v>
      </c>
      <c r="T307" s="663">
        <v>0.5</v>
      </c>
      <c r="U307" s="665">
        <v>0.33333333333333331</v>
      </c>
    </row>
    <row r="308" spans="1:21" ht="14.4" customHeight="1" x14ac:dyDescent="0.3">
      <c r="A308" s="658">
        <v>50</v>
      </c>
      <c r="B308" s="659" t="s">
        <v>517</v>
      </c>
      <c r="C308" s="659">
        <v>89301501</v>
      </c>
      <c r="D308" s="660" t="s">
        <v>3255</v>
      </c>
      <c r="E308" s="661" t="s">
        <v>2383</v>
      </c>
      <c r="F308" s="659" t="s">
        <v>2370</v>
      </c>
      <c r="G308" s="659" t="s">
        <v>2424</v>
      </c>
      <c r="H308" s="659" t="s">
        <v>518</v>
      </c>
      <c r="I308" s="659" t="s">
        <v>2670</v>
      </c>
      <c r="J308" s="659" t="s">
        <v>2427</v>
      </c>
      <c r="K308" s="659" t="s">
        <v>2338</v>
      </c>
      <c r="L308" s="662">
        <v>134.83000000000001</v>
      </c>
      <c r="M308" s="662">
        <v>134.83000000000001</v>
      </c>
      <c r="N308" s="659">
        <v>1</v>
      </c>
      <c r="O308" s="663">
        <v>0.5</v>
      </c>
      <c r="P308" s="662"/>
      <c r="Q308" s="664">
        <v>0</v>
      </c>
      <c r="R308" s="659"/>
      <c r="S308" s="664">
        <v>0</v>
      </c>
      <c r="T308" s="663"/>
      <c r="U308" s="665">
        <v>0</v>
      </c>
    </row>
    <row r="309" spans="1:21" ht="14.4" customHeight="1" x14ac:dyDescent="0.3">
      <c r="A309" s="658">
        <v>50</v>
      </c>
      <c r="B309" s="659" t="s">
        <v>517</v>
      </c>
      <c r="C309" s="659">
        <v>89301501</v>
      </c>
      <c r="D309" s="660" t="s">
        <v>3255</v>
      </c>
      <c r="E309" s="661" t="s">
        <v>2383</v>
      </c>
      <c r="F309" s="659" t="s">
        <v>2370</v>
      </c>
      <c r="G309" s="659" t="s">
        <v>2647</v>
      </c>
      <c r="H309" s="659" t="s">
        <v>518</v>
      </c>
      <c r="I309" s="659" t="s">
        <v>2728</v>
      </c>
      <c r="J309" s="659" t="s">
        <v>2729</v>
      </c>
      <c r="K309" s="659" t="s">
        <v>961</v>
      </c>
      <c r="L309" s="662">
        <v>101.68</v>
      </c>
      <c r="M309" s="662">
        <v>101.68</v>
      </c>
      <c r="N309" s="659">
        <v>1</v>
      </c>
      <c r="O309" s="663">
        <v>0.5</v>
      </c>
      <c r="P309" s="662"/>
      <c r="Q309" s="664">
        <v>0</v>
      </c>
      <c r="R309" s="659"/>
      <c r="S309" s="664">
        <v>0</v>
      </c>
      <c r="T309" s="663"/>
      <c r="U309" s="665">
        <v>0</v>
      </c>
    </row>
    <row r="310" spans="1:21" ht="14.4" customHeight="1" x14ac:dyDescent="0.3">
      <c r="A310" s="658">
        <v>50</v>
      </c>
      <c r="B310" s="659" t="s">
        <v>517</v>
      </c>
      <c r="C310" s="659">
        <v>89301501</v>
      </c>
      <c r="D310" s="660" t="s">
        <v>3255</v>
      </c>
      <c r="E310" s="661" t="s">
        <v>2383</v>
      </c>
      <c r="F310" s="659" t="s">
        <v>2370</v>
      </c>
      <c r="G310" s="659" t="s">
        <v>2647</v>
      </c>
      <c r="H310" s="659" t="s">
        <v>518</v>
      </c>
      <c r="I310" s="659" t="s">
        <v>959</v>
      </c>
      <c r="J310" s="659" t="s">
        <v>960</v>
      </c>
      <c r="K310" s="659" t="s">
        <v>961</v>
      </c>
      <c r="L310" s="662">
        <v>203.38</v>
      </c>
      <c r="M310" s="662">
        <v>406.76</v>
      </c>
      <c r="N310" s="659">
        <v>2</v>
      </c>
      <c r="O310" s="663">
        <v>1</v>
      </c>
      <c r="P310" s="662"/>
      <c r="Q310" s="664">
        <v>0</v>
      </c>
      <c r="R310" s="659"/>
      <c r="S310" s="664">
        <v>0</v>
      </c>
      <c r="T310" s="663"/>
      <c r="U310" s="665">
        <v>0</v>
      </c>
    </row>
    <row r="311" spans="1:21" ht="14.4" customHeight="1" x14ac:dyDescent="0.3">
      <c r="A311" s="658">
        <v>50</v>
      </c>
      <c r="B311" s="659" t="s">
        <v>517</v>
      </c>
      <c r="C311" s="659">
        <v>89301501</v>
      </c>
      <c r="D311" s="660" t="s">
        <v>3255</v>
      </c>
      <c r="E311" s="661" t="s">
        <v>2383</v>
      </c>
      <c r="F311" s="659" t="s">
        <v>2370</v>
      </c>
      <c r="G311" s="659" t="s">
        <v>2730</v>
      </c>
      <c r="H311" s="659" t="s">
        <v>1208</v>
      </c>
      <c r="I311" s="659" t="s">
        <v>2731</v>
      </c>
      <c r="J311" s="659" t="s">
        <v>2732</v>
      </c>
      <c r="K311" s="659" t="s">
        <v>2733</v>
      </c>
      <c r="L311" s="662">
        <v>167.38</v>
      </c>
      <c r="M311" s="662">
        <v>167.38</v>
      </c>
      <c r="N311" s="659">
        <v>1</v>
      </c>
      <c r="O311" s="663">
        <v>0.5</v>
      </c>
      <c r="P311" s="662"/>
      <c r="Q311" s="664">
        <v>0</v>
      </c>
      <c r="R311" s="659"/>
      <c r="S311" s="664">
        <v>0</v>
      </c>
      <c r="T311" s="663"/>
      <c r="U311" s="665">
        <v>0</v>
      </c>
    </row>
    <row r="312" spans="1:21" ht="14.4" customHeight="1" x14ac:dyDescent="0.3">
      <c r="A312" s="658">
        <v>50</v>
      </c>
      <c r="B312" s="659" t="s">
        <v>517</v>
      </c>
      <c r="C312" s="659">
        <v>89301501</v>
      </c>
      <c r="D312" s="660" t="s">
        <v>3255</v>
      </c>
      <c r="E312" s="661" t="s">
        <v>2383</v>
      </c>
      <c r="F312" s="659" t="s">
        <v>2370</v>
      </c>
      <c r="G312" s="659" t="s">
        <v>2435</v>
      </c>
      <c r="H312" s="659" t="s">
        <v>1208</v>
      </c>
      <c r="I312" s="659" t="s">
        <v>1234</v>
      </c>
      <c r="J312" s="659" t="s">
        <v>2284</v>
      </c>
      <c r="K312" s="659" t="s">
        <v>957</v>
      </c>
      <c r="L312" s="662">
        <v>134.83000000000001</v>
      </c>
      <c r="M312" s="662">
        <v>134.83000000000001</v>
      </c>
      <c r="N312" s="659">
        <v>1</v>
      </c>
      <c r="O312" s="663">
        <v>1</v>
      </c>
      <c r="P312" s="662"/>
      <c r="Q312" s="664">
        <v>0</v>
      </c>
      <c r="R312" s="659"/>
      <c r="S312" s="664">
        <v>0</v>
      </c>
      <c r="T312" s="663"/>
      <c r="U312" s="665">
        <v>0</v>
      </c>
    </row>
    <row r="313" spans="1:21" ht="14.4" customHeight="1" x14ac:dyDescent="0.3">
      <c r="A313" s="658">
        <v>50</v>
      </c>
      <c r="B313" s="659" t="s">
        <v>517</v>
      </c>
      <c r="C313" s="659">
        <v>89301501</v>
      </c>
      <c r="D313" s="660" t="s">
        <v>3255</v>
      </c>
      <c r="E313" s="661" t="s">
        <v>2383</v>
      </c>
      <c r="F313" s="659" t="s">
        <v>2370</v>
      </c>
      <c r="G313" s="659" t="s">
        <v>2435</v>
      </c>
      <c r="H313" s="659" t="s">
        <v>1208</v>
      </c>
      <c r="I313" s="659" t="s">
        <v>2651</v>
      </c>
      <c r="J313" s="659" t="s">
        <v>1213</v>
      </c>
      <c r="K313" s="659" t="s">
        <v>2652</v>
      </c>
      <c r="L313" s="662">
        <v>21.92</v>
      </c>
      <c r="M313" s="662">
        <v>43.84</v>
      </c>
      <c r="N313" s="659">
        <v>2</v>
      </c>
      <c r="O313" s="663">
        <v>1</v>
      </c>
      <c r="P313" s="662"/>
      <c r="Q313" s="664">
        <v>0</v>
      </c>
      <c r="R313" s="659"/>
      <c r="S313" s="664">
        <v>0</v>
      </c>
      <c r="T313" s="663"/>
      <c r="U313" s="665">
        <v>0</v>
      </c>
    </row>
    <row r="314" spans="1:21" ht="14.4" customHeight="1" x14ac:dyDescent="0.3">
      <c r="A314" s="658">
        <v>50</v>
      </c>
      <c r="B314" s="659" t="s">
        <v>517</v>
      </c>
      <c r="C314" s="659">
        <v>89301501</v>
      </c>
      <c r="D314" s="660" t="s">
        <v>3255</v>
      </c>
      <c r="E314" s="661" t="s">
        <v>2383</v>
      </c>
      <c r="F314" s="659" t="s">
        <v>2370</v>
      </c>
      <c r="G314" s="659" t="s">
        <v>2435</v>
      </c>
      <c r="H314" s="659" t="s">
        <v>1208</v>
      </c>
      <c r="I314" s="659" t="s">
        <v>2476</v>
      </c>
      <c r="J314" s="659" t="s">
        <v>1216</v>
      </c>
      <c r="K314" s="659" t="s">
        <v>2406</v>
      </c>
      <c r="L314" s="662">
        <v>33.72</v>
      </c>
      <c r="M314" s="662">
        <v>67.44</v>
      </c>
      <c r="N314" s="659">
        <v>2</v>
      </c>
      <c r="O314" s="663">
        <v>1</v>
      </c>
      <c r="P314" s="662"/>
      <c r="Q314" s="664">
        <v>0</v>
      </c>
      <c r="R314" s="659"/>
      <c r="S314" s="664">
        <v>0</v>
      </c>
      <c r="T314" s="663"/>
      <c r="U314" s="665">
        <v>0</v>
      </c>
    </row>
    <row r="315" spans="1:21" ht="14.4" customHeight="1" x14ac:dyDescent="0.3">
      <c r="A315" s="658">
        <v>50</v>
      </c>
      <c r="B315" s="659" t="s">
        <v>517</v>
      </c>
      <c r="C315" s="659">
        <v>89301501</v>
      </c>
      <c r="D315" s="660" t="s">
        <v>3255</v>
      </c>
      <c r="E315" s="661" t="s">
        <v>2383</v>
      </c>
      <c r="F315" s="659" t="s">
        <v>2370</v>
      </c>
      <c r="G315" s="659" t="s">
        <v>2435</v>
      </c>
      <c r="H315" s="659" t="s">
        <v>1208</v>
      </c>
      <c r="I315" s="659" t="s">
        <v>1295</v>
      </c>
      <c r="J315" s="659" t="s">
        <v>2285</v>
      </c>
      <c r="K315" s="659" t="s">
        <v>890</v>
      </c>
      <c r="L315" s="662">
        <v>67.42</v>
      </c>
      <c r="M315" s="662">
        <v>202.26</v>
      </c>
      <c r="N315" s="659">
        <v>3</v>
      </c>
      <c r="O315" s="663">
        <v>1.5</v>
      </c>
      <c r="P315" s="662"/>
      <c r="Q315" s="664">
        <v>0</v>
      </c>
      <c r="R315" s="659"/>
      <c r="S315" s="664">
        <v>0</v>
      </c>
      <c r="T315" s="663"/>
      <c r="U315" s="665">
        <v>0</v>
      </c>
    </row>
    <row r="316" spans="1:21" ht="14.4" customHeight="1" x14ac:dyDescent="0.3">
      <c r="A316" s="658">
        <v>50</v>
      </c>
      <c r="B316" s="659" t="s">
        <v>517</v>
      </c>
      <c r="C316" s="659">
        <v>89301501</v>
      </c>
      <c r="D316" s="660" t="s">
        <v>3255</v>
      </c>
      <c r="E316" s="661" t="s">
        <v>2383</v>
      </c>
      <c r="F316" s="659" t="s">
        <v>2370</v>
      </c>
      <c r="G316" s="659" t="s">
        <v>2734</v>
      </c>
      <c r="H316" s="659" t="s">
        <v>518</v>
      </c>
      <c r="I316" s="659" t="s">
        <v>793</v>
      </c>
      <c r="J316" s="659" t="s">
        <v>794</v>
      </c>
      <c r="K316" s="659" t="s">
        <v>2735</v>
      </c>
      <c r="L316" s="662">
        <v>110.25</v>
      </c>
      <c r="M316" s="662">
        <v>110.25</v>
      </c>
      <c r="N316" s="659">
        <v>1</v>
      </c>
      <c r="O316" s="663">
        <v>0.5</v>
      </c>
      <c r="P316" s="662"/>
      <c r="Q316" s="664">
        <v>0</v>
      </c>
      <c r="R316" s="659"/>
      <c r="S316" s="664">
        <v>0</v>
      </c>
      <c r="T316" s="663"/>
      <c r="U316" s="665">
        <v>0</v>
      </c>
    </row>
    <row r="317" spans="1:21" ht="14.4" customHeight="1" x14ac:dyDescent="0.3">
      <c r="A317" s="658">
        <v>50</v>
      </c>
      <c r="B317" s="659" t="s">
        <v>517</v>
      </c>
      <c r="C317" s="659">
        <v>89301501</v>
      </c>
      <c r="D317" s="660" t="s">
        <v>3255</v>
      </c>
      <c r="E317" s="661" t="s">
        <v>2383</v>
      </c>
      <c r="F317" s="659" t="s">
        <v>2370</v>
      </c>
      <c r="G317" s="659" t="s">
        <v>2477</v>
      </c>
      <c r="H317" s="659" t="s">
        <v>1208</v>
      </c>
      <c r="I317" s="659" t="s">
        <v>2736</v>
      </c>
      <c r="J317" s="659" t="s">
        <v>2737</v>
      </c>
      <c r="K317" s="659" t="s">
        <v>1926</v>
      </c>
      <c r="L317" s="662">
        <v>130.59</v>
      </c>
      <c r="M317" s="662">
        <v>130.59</v>
      </c>
      <c r="N317" s="659">
        <v>1</v>
      </c>
      <c r="O317" s="663">
        <v>0.5</v>
      </c>
      <c r="P317" s="662"/>
      <c r="Q317" s="664">
        <v>0</v>
      </c>
      <c r="R317" s="659"/>
      <c r="S317" s="664">
        <v>0</v>
      </c>
      <c r="T317" s="663"/>
      <c r="U317" s="665">
        <v>0</v>
      </c>
    </row>
    <row r="318" spans="1:21" ht="14.4" customHeight="1" x14ac:dyDescent="0.3">
      <c r="A318" s="658">
        <v>50</v>
      </c>
      <c r="B318" s="659" t="s">
        <v>517</v>
      </c>
      <c r="C318" s="659">
        <v>89301501</v>
      </c>
      <c r="D318" s="660" t="s">
        <v>3255</v>
      </c>
      <c r="E318" s="661" t="s">
        <v>2383</v>
      </c>
      <c r="F318" s="659" t="s">
        <v>2370</v>
      </c>
      <c r="G318" s="659" t="s">
        <v>2477</v>
      </c>
      <c r="H318" s="659" t="s">
        <v>1208</v>
      </c>
      <c r="I318" s="659" t="s">
        <v>2655</v>
      </c>
      <c r="J318" s="659" t="s">
        <v>2656</v>
      </c>
      <c r="K318" s="659" t="s">
        <v>1357</v>
      </c>
      <c r="L318" s="662">
        <v>201.88</v>
      </c>
      <c r="M318" s="662">
        <v>201.88</v>
      </c>
      <c r="N318" s="659">
        <v>1</v>
      </c>
      <c r="O318" s="663">
        <v>0.5</v>
      </c>
      <c r="P318" s="662"/>
      <c r="Q318" s="664">
        <v>0</v>
      </c>
      <c r="R318" s="659"/>
      <c r="S318" s="664">
        <v>0</v>
      </c>
      <c r="T318" s="663"/>
      <c r="U318" s="665">
        <v>0</v>
      </c>
    </row>
    <row r="319" spans="1:21" ht="14.4" customHeight="1" x14ac:dyDescent="0.3">
      <c r="A319" s="658">
        <v>50</v>
      </c>
      <c r="B319" s="659" t="s">
        <v>517</v>
      </c>
      <c r="C319" s="659">
        <v>89301501</v>
      </c>
      <c r="D319" s="660" t="s">
        <v>3255</v>
      </c>
      <c r="E319" s="661" t="s">
        <v>2383</v>
      </c>
      <c r="F319" s="659" t="s">
        <v>2370</v>
      </c>
      <c r="G319" s="659" t="s">
        <v>2437</v>
      </c>
      <c r="H319" s="659" t="s">
        <v>518</v>
      </c>
      <c r="I319" s="659" t="s">
        <v>2438</v>
      </c>
      <c r="J319" s="659" t="s">
        <v>946</v>
      </c>
      <c r="K319" s="659" t="s">
        <v>2439</v>
      </c>
      <c r="L319" s="662">
        <v>112.13</v>
      </c>
      <c r="M319" s="662">
        <v>336.39</v>
      </c>
      <c r="N319" s="659">
        <v>3</v>
      </c>
      <c r="O319" s="663">
        <v>2</v>
      </c>
      <c r="P319" s="662"/>
      <c r="Q319" s="664">
        <v>0</v>
      </c>
      <c r="R319" s="659"/>
      <c r="S319" s="664">
        <v>0</v>
      </c>
      <c r="T319" s="663"/>
      <c r="U319" s="665">
        <v>0</v>
      </c>
    </row>
    <row r="320" spans="1:21" ht="14.4" customHeight="1" x14ac:dyDescent="0.3">
      <c r="A320" s="658">
        <v>50</v>
      </c>
      <c r="B320" s="659" t="s">
        <v>517</v>
      </c>
      <c r="C320" s="659">
        <v>89301501</v>
      </c>
      <c r="D320" s="660" t="s">
        <v>3255</v>
      </c>
      <c r="E320" s="661" t="s">
        <v>2383</v>
      </c>
      <c r="F320" s="659" t="s">
        <v>2370</v>
      </c>
      <c r="G320" s="659" t="s">
        <v>2481</v>
      </c>
      <c r="H320" s="659" t="s">
        <v>518</v>
      </c>
      <c r="I320" s="659" t="s">
        <v>2483</v>
      </c>
      <c r="J320" s="659" t="s">
        <v>701</v>
      </c>
      <c r="K320" s="659" t="s">
        <v>2484</v>
      </c>
      <c r="L320" s="662">
        <v>43.99</v>
      </c>
      <c r="M320" s="662">
        <v>307.93</v>
      </c>
      <c r="N320" s="659">
        <v>7</v>
      </c>
      <c r="O320" s="663">
        <v>4.5</v>
      </c>
      <c r="P320" s="662">
        <v>43.99</v>
      </c>
      <c r="Q320" s="664">
        <v>0.14285714285714285</v>
      </c>
      <c r="R320" s="659">
        <v>1</v>
      </c>
      <c r="S320" s="664">
        <v>0.14285714285714285</v>
      </c>
      <c r="T320" s="663">
        <v>1</v>
      </c>
      <c r="U320" s="665">
        <v>0.22222222222222221</v>
      </c>
    </row>
    <row r="321" spans="1:21" ht="14.4" customHeight="1" x14ac:dyDescent="0.3">
      <c r="A321" s="658">
        <v>50</v>
      </c>
      <c r="B321" s="659" t="s">
        <v>517</v>
      </c>
      <c r="C321" s="659">
        <v>89301501</v>
      </c>
      <c r="D321" s="660" t="s">
        <v>3255</v>
      </c>
      <c r="E321" s="661" t="s">
        <v>2383</v>
      </c>
      <c r="F321" s="659" t="s">
        <v>2370</v>
      </c>
      <c r="G321" s="659" t="s">
        <v>2738</v>
      </c>
      <c r="H321" s="659" t="s">
        <v>518</v>
      </c>
      <c r="I321" s="659" t="s">
        <v>2739</v>
      </c>
      <c r="J321" s="659" t="s">
        <v>2740</v>
      </c>
      <c r="K321" s="659" t="s">
        <v>2741</v>
      </c>
      <c r="L321" s="662">
        <v>134.13</v>
      </c>
      <c r="M321" s="662">
        <v>134.13</v>
      </c>
      <c r="N321" s="659">
        <v>1</v>
      </c>
      <c r="O321" s="663">
        <v>0.5</v>
      </c>
      <c r="P321" s="662"/>
      <c r="Q321" s="664">
        <v>0</v>
      </c>
      <c r="R321" s="659"/>
      <c r="S321" s="664">
        <v>0</v>
      </c>
      <c r="T321" s="663"/>
      <c r="U321" s="665">
        <v>0</v>
      </c>
    </row>
    <row r="322" spans="1:21" ht="14.4" customHeight="1" x14ac:dyDescent="0.3">
      <c r="A322" s="658">
        <v>50</v>
      </c>
      <c r="B322" s="659" t="s">
        <v>517</v>
      </c>
      <c r="C322" s="659">
        <v>89301501</v>
      </c>
      <c r="D322" s="660" t="s">
        <v>3255</v>
      </c>
      <c r="E322" s="661" t="s">
        <v>2383</v>
      </c>
      <c r="F322" s="659" t="s">
        <v>2370</v>
      </c>
      <c r="G322" s="659" t="s">
        <v>2742</v>
      </c>
      <c r="H322" s="659" t="s">
        <v>518</v>
      </c>
      <c r="I322" s="659" t="s">
        <v>2743</v>
      </c>
      <c r="J322" s="659" t="s">
        <v>721</v>
      </c>
      <c r="K322" s="659" t="s">
        <v>2744</v>
      </c>
      <c r="L322" s="662">
        <v>0</v>
      </c>
      <c r="M322" s="662">
        <v>0</v>
      </c>
      <c r="N322" s="659">
        <v>1</v>
      </c>
      <c r="O322" s="663">
        <v>0.5</v>
      </c>
      <c r="P322" s="662"/>
      <c r="Q322" s="664"/>
      <c r="R322" s="659"/>
      <c r="S322" s="664">
        <v>0</v>
      </c>
      <c r="T322" s="663"/>
      <c r="U322" s="665">
        <v>0</v>
      </c>
    </row>
    <row r="323" spans="1:21" ht="14.4" customHeight="1" x14ac:dyDescent="0.3">
      <c r="A323" s="658">
        <v>50</v>
      </c>
      <c r="B323" s="659" t="s">
        <v>517</v>
      </c>
      <c r="C323" s="659">
        <v>89301501</v>
      </c>
      <c r="D323" s="660" t="s">
        <v>3255</v>
      </c>
      <c r="E323" s="661" t="s">
        <v>2383</v>
      </c>
      <c r="F323" s="659" t="s">
        <v>2370</v>
      </c>
      <c r="G323" s="659" t="s">
        <v>2745</v>
      </c>
      <c r="H323" s="659" t="s">
        <v>518</v>
      </c>
      <c r="I323" s="659" t="s">
        <v>1097</v>
      </c>
      <c r="J323" s="659" t="s">
        <v>2746</v>
      </c>
      <c r="K323" s="659" t="s">
        <v>2747</v>
      </c>
      <c r="L323" s="662">
        <v>62.93</v>
      </c>
      <c r="M323" s="662">
        <v>62.93</v>
      </c>
      <c r="N323" s="659">
        <v>1</v>
      </c>
      <c r="O323" s="663">
        <v>0.5</v>
      </c>
      <c r="P323" s="662"/>
      <c r="Q323" s="664">
        <v>0</v>
      </c>
      <c r="R323" s="659"/>
      <c r="S323" s="664">
        <v>0</v>
      </c>
      <c r="T323" s="663"/>
      <c r="U323" s="665">
        <v>0</v>
      </c>
    </row>
    <row r="324" spans="1:21" ht="14.4" customHeight="1" x14ac:dyDescent="0.3">
      <c r="A324" s="658">
        <v>50</v>
      </c>
      <c r="B324" s="659" t="s">
        <v>517</v>
      </c>
      <c r="C324" s="659">
        <v>89301501</v>
      </c>
      <c r="D324" s="660" t="s">
        <v>3255</v>
      </c>
      <c r="E324" s="661" t="s">
        <v>2383</v>
      </c>
      <c r="F324" s="659" t="s">
        <v>2370</v>
      </c>
      <c r="G324" s="659" t="s">
        <v>2748</v>
      </c>
      <c r="H324" s="659" t="s">
        <v>518</v>
      </c>
      <c r="I324" s="659" t="s">
        <v>2749</v>
      </c>
      <c r="J324" s="659" t="s">
        <v>2750</v>
      </c>
      <c r="K324" s="659" t="s">
        <v>2751</v>
      </c>
      <c r="L324" s="662">
        <v>157.76</v>
      </c>
      <c r="M324" s="662">
        <v>157.76</v>
      </c>
      <c r="N324" s="659">
        <v>1</v>
      </c>
      <c r="O324" s="663">
        <v>0.5</v>
      </c>
      <c r="P324" s="662"/>
      <c r="Q324" s="664">
        <v>0</v>
      </c>
      <c r="R324" s="659"/>
      <c r="S324" s="664">
        <v>0</v>
      </c>
      <c r="T324" s="663"/>
      <c r="U324" s="665">
        <v>0</v>
      </c>
    </row>
    <row r="325" spans="1:21" ht="14.4" customHeight="1" x14ac:dyDescent="0.3">
      <c r="A325" s="658">
        <v>50</v>
      </c>
      <c r="B325" s="659" t="s">
        <v>517</v>
      </c>
      <c r="C325" s="659">
        <v>89301501</v>
      </c>
      <c r="D325" s="660" t="s">
        <v>3255</v>
      </c>
      <c r="E325" s="661" t="s">
        <v>2383</v>
      </c>
      <c r="F325" s="659" t="s">
        <v>2370</v>
      </c>
      <c r="G325" s="659" t="s">
        <v>2440</v>
      </c>
      <c r="H325" s="659" t="s">
        <v>1208</v>
      </c>
      <c r="I325" s="659" t="s">
        <v>2752</v>
      </c>
      <c r="J325" s="659" t="s">
        <v>2753</v>
      </c>
      <c r="K325" s="659" t="s">
        <v>2550</v>
      </c>
      <c r="L325" s="662">
        <v>96.58</v>
      </c>
      <c r="M325" s="662">
        <v>96.58</v>
      </c>
      <c r="N325" s="659">
        <v>1</v>
      </c>
      <c r="O325" s="663">
        <v>0.5</v>
      </c>
      <c r="P325" s="662"/>
      <c r="Q325" s="664">
        <v>0</v>
      </c>
      <c r="R325" s="659"/>
      <c r="S325" s="664">
        <v>0</v>
      </c>
      <c r="T325" s="663"/>
      <c r="U325" s="665">
        <v>0</v>
      </c>
    </row>
    <row r="326" spans="1:21" ht="14.4" customHeight="1" x14ac:dyDescent="0.3">
      <c r="A326" s="658">
        <v>50</v>
      </c>
      <c r="B326" s="659" t="s">
        <v>517</v>
      </c>
      <c r="C326" s="659">
        <v>89301501</v>
      </c>
      <c r="D326" s="660" t="s">
        <v>3255</v>
      </c>
      <c r="E326" s="661" t="s">
        <v>2383</v>
      </c>
      <c r="F326" s="659" t="s">
        <v>2370</v>
      </c>
      <c r="G326" s="659" t="s">
        <v>2440</v>
      </c>
      <c r="H326" s="659" t="s">
        <v>1208</v>
      </c>
      <c r="I326" s="659" t="s">
        <v>2494</v>
      </c>
      <c r="J326" s="659" t="s">
        <v>2495</v>
      </c>
      <c r="K326" s="659" t="s">
        <v>2496</v>
      </c>
      <c r="L326" s="662">
        <v>156.25</v>
      </c>
      <c r="M326" s="662">
        <v>312.5</v>
      </c>
      <c r="N326" s="659">
        <v>2</v>
      </c>
      <c r="O326" s="663">
        <v>1.5</v>
      </c>
      <c r="P326" s="662"/>
      <c r="Q326" s="664">
        <v>0</v>
      </c>
      <c r="R326" s="659"/>
      <c r="S326" s="664">
        <v>0</v>
      </c>
      <c r="T326" s="663"/>
      <c r="U326" s="665">
        <v>0</v>
      </c>
    </row>
    <row r="327" spans="1:21" ht="14.4" customHeight="1" x14ac:dyDescent="0.3">
      <c r="A327" s="658">
        <v>50</v>
      </c>
      <c r="B327" s="659" t="s">
        <v>517</v>
      </c>
      <c r="C327" s="659">
        <v>89301501</v>
      </c>
      <c r="D327" s="660" t="s">
        <v>3255</v>
      </c>
      <c r="E327" s="661" t="s">
        <v>2383</v>
      </c>
      <c r="F327" s="659" t="s">
        <v>2370</v>
      </c>
      <c r="G327" s="659" t="s">
        <v>2440</v>
      </c>
      <c r="H327" s="659" t="s">
        <v>1208</v>
      </c>
      <c r="I327" s="659" t="s">
        <v>1336</v>
      </c>
      <c r="J327" s="659" t="s">
        <v>2266</v>
      </c>
      <c r="K327" s="659" t="s">
        <v>1665</v>
      </c>
      <c r="L327" s="662">
        <v>193.14</v>
      </c>
      <c r="M327" s="662">
        <v>1545.12</v>
      </c>
      <c r="N327" s="659">
        <v>8</v>
      </c>
      <c r="O327" s="663">
        <v>4.5</v>
      </c>
      <c r="P327" s="662"/>
      <c r="Q327" s="664">
        <v>0</v>
      </c>
      <c r="R327" s="659"/>
      <c r="S327" s="664">
        <v>0</v>
      </c>
      <c r="T327" s="663"/>
      <c r="U327" s="665">
        <v>0</v>
      </c>
    </row>
    <row r="328" spans="1:21" ht="14.4" customHeight="1" x14ac:dyDescent="0.3">
      <c r="A328" s="658">
        <v>50</v>
      </c>
      <c r="B328" s="659" t="s">
        <v>517</v>
      </c>
      <c r="C328" s="659">
        <v>89301501</v>
      </c>
      <c r="D328" s="660" t="s">
        <v>3255</v>
      </c>
      <c r="E328" s="661" t="s">
        <v>2384</v>
      </c>
      <c r="F328" s="659" t="s">
        <v>2370</v>
      </c>
      <c r="G328" s="659" t="s">
        <v>2558</v>
      </c>
      <c r="H328" s="659" t="s">
        <v>518</v>
      </c>
      <c r="I328" s="659" t="s">
        <v>925</v>
      </c>
      <c r="J328" s="659" t="s">
        <v>926</v>
      </c>
      <c r="K328" s="659" t="s">
        <v>927</v>
      </c>
      <c r="L328" s="662">
        <v>95.25</v>
      </c>
      <c r="M328" s="662">
        <v>95.25</v>
      </c>
      <c r="N328" s="659">
        <v>1</v>
      </c>
      <c r="O328" s="663">
        <v>0.5</v>
      </c>
      <c r="P328" s="662"/>
      <c r="Q328" s="664">
        <v>0</v>
      </c>
      <c r="R328" s="659"/>
      <c r="S328" s="664">
        <v>0</v>
      </c>
      <c r="T328" s="663"/>
      <c r="U328" s="665">
        <v>0</v>
      </c>
    </row>
    <row r="329" spans="1:21" ht="14.4" customHeight="1" x14ac:dyDescent="0.3">
      <c r="A329" s="658">
        <v>50</v>
      </c>
      <c r="B329" s="659" t="s">
        <v>517</v>
      </c>
      <c r="C329" s="659">
        <v>89301501</v>
      </c>
      <c r="D329" s="660" t="s">
        <v>3255</v>
      </c>
      <c r="E329" s="661" t="s">
        <v>2384</v>
      </c>
      <c r="F329" s="659" t="s">
        <v>2370</v>
      </c>
      <c r="G329" s="659" t="s">
        <v>2391</v>
      </c>
      <c r="H329" s="659" t="s">
        <v>1208</v>
      </c>
      <c r="I329" s="659" t="s">
        <v>1386</v>
      </c>
      <c r="J329" s="659" t="s">
        <v>1391</v>
      </c>
      <c r="K329" s="659" t="s">
        <v>2293</v>
      </c>
      <c r="L329" s="662">
        <v>201.88</v>
      </c>
      <c r="M329" s="662">
        <v>403.76</v>
      </c>
      <c r="N329" s="659">
        <v>2</v>
      </c>
      <c r="O329" s="663">
        <v>1.5</v>
      </c>
      <c r="P329" s="662"/>
      <c r="Q329" s="664">
        <v>0</v>
      </c>
      <c r="R329" s="659"/>
      <c r="S329" s="664">
        <v>0</v>
      </c>
      <c r="T329" s="663"/>
      <c r="U329" s="665">
        <v>0</v>
      </c>
    </row>
    <row r="330" spans="1:21" ht="14.4" customHeight="1" x14ac:dyDescent="0.3">
      <c r="A330" s="658">
        <v>50</v>
      </c>
      <c r="B330" s="659" t="s">
        <v>517</v>
      </c>
      <c r="C330" s="659">
        <v>89301501</v>
      </c>
      <c r="D330" s="660" t="s">
        <v>3255</v>
      </c>
      <c r="E330" s="661" t="s">
        <v>2384</v>
      </c>
      <c r="F330" s="659" t="s">
        <v>2370</v>
      </c>
      <c r="G330" s="659" t="s">
        <v>2392</v>
      </c>
      <c r="H330" s="659" t="s">
        <v>1208</v>
      </c>
      <c r="I330" s="659" t="s">
        <v>1269</v>
      </c>
      <c r="J330" s="659" t="s">
        <v>1270</v>
      </c>
      <c r="K330" s="659" t="s">
        <v>1271</v>
      </c>
      <c r="L330" s="662">
        <v>44.89</v>
      </c>
      <c r="M330" s="662">
        <v>44.89</v>
      </c>
      <c r="N330" s="659">
        <v>1</v>
      </c>
      <c r="O330" s="663">
        <v>0.5</v>
      </c>
      <c r="P330" s="662"/>
      <c r="Q330" s="664">
        <v>0</v>
      </c>
      <c r="R330" s="659"/>
      <c r="S330" s="664">
        <v>0</v>
      </c>
      <c r="T330" s="663"/>
      <c r="U330" s="665">
        <v>0</v>
      </c>
    </row>
    <row r="331" spans="1:21" ht="14.4" customHeight="1" x14ac:dyDescent="0.3">
      <c r="A331" s="658">
        <v>50</v>
      </c>
      <c r="B331" s="659" t="s">
        <v>517</v>
      </c>
      <c r="C331" s="659">
        <v>89301501</v>
      </c>
      <c r="D331" s="660" t="s">
        <v>3255</v>
      </c>
      <c r="E331" s="661" t="s">
        <v>2384</v>
      </c>
      <c r="F331" s="659" t="s">
        <v>2370</v>
      </c>
      <c r="G331" s="659" t="s">
        <v>2392</v>
      </c>
      <c r="H331" s="659" t="s">
        <v>1208</v>
      </c>
      <c r="I331" s="659" t="s">
        <v>1924</v>
      </c>
      <c r="J331" s="659" t="s">
        <v>1925</v>
      </c>
      <c r="K331" s="659" t="s">
        <v>1926</v>
      </c>
      <c r="L331" s="662">
        <v>60.02</v>
      </c>
      <c r="M331" s="662">
        <v>120.04</v>
      </c>
      <c r="N331" s="659">
        <v>2</v>
      </c>
      <c r="O331" s="663">
        <v>1</v>
      </c>
      <c r="P331" s="662"/>
      <c r="Q331" s="664">
        <v>0</v>
      </c>
      <c r="R331" s="659"/>
      <c r="S331" s="664">
        <v>0</v>
      </c>
      <c r="T331" s="663"/>
      <c r="U331" s="665">
        <v>0</v>
      </c>
    </row>
    <row r="332" spans="1:21" ht="14.4" customHeight="1" x14ac:dyDescent="0.3">
      <c r="A332" s="658">
        <v>50</v>
      </c>
      <c r="B332" s="659" t="s">
        <v>517</v>
      </c>
      <c r="C332" s="659">
        <v>89301501</v>
      </c>
      <c r="D332" s="660" t="s">
        <v>3255</v>
      </c>
      <c r="E332" s="661" t="s">
        <v>2384</v>
      </c>
      <c r="F332" s="659" t="s">
        <v>2370</v>
      </c>
      <c r="G332" s="659" t="s">
        <v>2444</v>
      </c>
      <c r="H332" s="659" t="s">
        <v>518</v>
      </c>
      <c r="I332" s="659" t="s">
        <v>2448</v>
      </c>
      <c r="J332" s="659" t="s">
        <v>2449</v>
      </c>
      <c r="K332" s="659" t="s">
        <v>2450</v>
      </c>
      <c r="L332" s="662">
        <v>0</v>
      </c>
      <c r="M332" s="662">
        <v>0</v>
      </c>
      <c r="N332" s="659">
        <v>1</v>
      </c>
      <c r="O332" s="663">
        <v>0.5</v>
      </c>
      <c r="P332" s="662"/>
      <c r="Q332" s="664"/>
      <c r="R332" s="659"/>
      <c r="S332" s="664">
        <v>0</v>
      </c>
      <c r="T332" s="663"/>
      <c r="U332" s="665">
        <v>0</v>
      </c>
    </row>
    <row r="333" spans="1:21" ht="14.4" customHeight="1" x14ac:dyDescent="0.3">
      <c r="A333" s="658">
        <v>50</v>
      </c>
      <c r="B333" s="659" t="s">
        <v>517</v>
      </c>
      <c r="C333" s="659">
        <v>89301501</v>
      </c>
      <c r="D333" s="660" t="s">
        <v>3255</v>
      </c>
      <c r="E333" s="661" t="s">
        <v>2384</v>
      </c>
      <c r="F333" s="659" t="s">
        <v>2370</v>
      </c>
      <c r="G333" s="659" t="s">
        <v>2452</v>
      </c>
      <c r="H333" s="659" t="s">
        <v>518</v>
      </c>
      <c r="I333" s="659" t="s">
        <v>2594</v>
      </c>
      <c r="J333" s="659" t="s">
        <v>2509</v>
      </c>
      <c r="K333" s="659" t="s">
        <v>950</v>
      </c>
      <c r="L333" s="662">
        <v>0</v>
      </c>
      <c r="M333" s="662">
        <v>0</v>
      </c>
      <c r="N333" s="659">
        <v>1</v>
      </c>
      <c r="O333" s="663">
        <v>0.5</v>
      </c>
      <c r="P333" s="662"/>
      <c r="Q333" s="664"/>
      <c r="R333" s="659"/>
      <c r="S333" s="664">
        <v>0</v>
      </c>
      <c r="T333" s="663"/>
      <c r="U333" s="665">
        <v>0</v>
      </c>
    </row>
    <row r="334" spans="1:21" ht="14.4" customHeight="1" x14ac:dyDescent="0.3">
      <c r="A334" s="658">
        <v>50</v>
      </c>
      <c r="B334" s="659" t="s">
        <v>517</v>
      </c>
      <c r="C334" s="659">
        <v>89301501</v>
      </c>
      <c r="D334" s="660" t="s">
        <v>3255</v>
      </c>
      <c r="E334" s="661" t="s">
        <v>2384</v>
      </c>
      <c r="F334" s="659" t="s">
        <v>2370</v>
      </c>
      <c r="G334" s="659" t="s">
        <v>2452</v>
      </c>
      <c r="H334" s="659" t="s">
        <v>518</v>
      </c>
      <c r="I334" s="659" t="s">
        <v>2453</v>
      </c>
      <c r="J334" s="659" t="s">
        <v>735</v>
      </c>
      <c r="K334" s="659" t="s">
        <v>950</v>
      </c>
      <c r="L334" s="662">
        <v>0</v>
      </c>
      <c r="M334" s="662">
        <v>0</v>
      </c>
      <c r="N334" s="659">
        <v>1</v>
      </c>
      <c r="O334" s="663">
        <v>0.5</v>
      </c>
      <c r="P334" s="662"/>
      <c r="Q334" s="664"/>
      <c r="R334" s="659"/>
      <c r="S334" s="664">
        <v>0</v>
      </c>
      <c r="T334" s="663"/>
      <c r="U334" s="665">
        <v>0</v>
      </c>
    </row>
    <row r="335" spans="1:21" ht="14.4" customHeight="1" x14ac:dyDescent="0.3">
      <c r="A335" s="658">
        <v>50</v>
      </c>
      <c r="B335" s="659" t="s">
        <v>517</v>
      </c>
      <c r="C335" s="659">
        <v>89301501</v>
      </c>
      <c r="D335" s="660" t="s">
        <v>3255</v>
      </c>
      <c r="E335" s="661" t="s">
        <v>2384</v>
      </c>
      <c r="F335" s="659" t="s">
        <v>2370</v>
      </c>
      <c r="G335" s="659" t="s">
        <v>2754</v>
      </c>
      <c r="H335" s="659" t="s">
        <v>518</v>
      </c>
      <c r="I335" s="659" t="s">
        <v>2608</v>
      </c>
      <c r="J335" s="659" t="s">
        <v>2755</v>
      </c>
      <c r="K335" s="659"/>
      <c r="L335" s="662">
        <v>0</v>
      </c>
      <c r="M335" s="662">
        <v>0</v>
      </c>
      <c r="N335" s="659">
        <v>1</v>
      </c>
      <c r="O335" s="663">
        <v>0.5</v>
      </c>
      <c r="P335" s="662"/>
      <c r="Q335" s="664"/>
      <c r="R335" s="659"/>
      <c r="S335" s="664">
        <v>0</v>
      </c>
      <c r="T335" s="663"/>
      <c r="U335" s="665">
        <v>0</v>
      </c>
    </row>
    <row r="336" spans="1:21" ht="14.4" customHeight="1" x14ac:dyDescent="0.3">
      <c r="A336" s="658">
        <v>50</v>
      </c>
      <c r="B336" s="659" t="s">
        <v>517</v>
      </c>
      <c r="C336" s="659">
        <v>89301501</v>
      </c>
      <c r="D336" s="660" t="s">
        <v>3255</v>
      </c>
      <c r="E336" s="661" t="s">
        <v>2384</v>
      </c>
      <c r="F336" s="659" t="s">
        <v>2370</v>
      </c>
      <c r="G336" s="659" t="s">
        <v>2407</v>
      </c>
      <c r="H336" s="659" t="s">
        <v>518</v>
      </c>
      <c r="I336" s="659" t="s">
        <v>2756</v>
      </c>
      <c r="J336" s="659" t="s">
        <v>2611</v>
      </c>
      <c r="K336" s="659" t="s">
        <v>2757</v>
      </c>
      <c r="L336" s="662">
        <v>0</v>
      </c>
      <c r="M336" s="662">
        <v>0</v>
      </c>
      <c r="N336" s="659">
        <v>1</v>
      </c>
      <c r="O336" s="663">
        <v>0.5</v>
      </c>
      <c r="P336" s="662"/>
      <c r="Q336" s="664"/>
      <c r="R336" s="659"/>
      <c r="S336" s="664">
        <v>0</v>
      </c>
      <c r="T336" s="663"/>
      <c r="U336" s="665">
        <v>0</v>
      </c>
    </row>
    <row r="337" spans="1:21" ht="14.4" customHeight="1" x14ac:dyDescent="0.3">
      <c r="A337" s="658">
        <v>50</v>
      </c>
      <c r="B337" s="659" t="s">
        <v>517</v>
      </c>
      <c r="C337" s="659">
        <v>89301501</v>
      </c>
      <c r="D337" s="660" t="s">
        <v>3255</v>
      </c>
      <c r="E337" s="661" t="s">
        <v>2384</v>
      </c>
      <c r="F337" s="659" t="s">
        <v>2370</v>
      </c>
      <c r="G337" s="659" t="s">
        <v>2407</v>
      </c>
      <c r="H337" s="659" t="s">
        <v>518</v>
      </c>
      <c r="I337" s="659" t="s">
        <v>2758</v>
      </c>
      <c r="J337" s="659" t="s">
        <v>2759</v>
      </c>
      <c r="K337" s="659" t="s">
        <v>2760</v>
      </c>
      <c r="L337" s="662">
        <v>0</v>
      </c>
      <c r="M337" s="662">
        <v>0</v>
      </c>
      <c r="N337" s="659">
        <v>1</v>
      </c>
      <c r="O337" s="663">
        <v>1</v>
      </c>
      <c r="P337" s="662"/>
      <c r="Q337" s="664"/>
      <c r="R337" s="659"/>
      <c r="S337" s="664">
        <v>0</v>
      </c>
      <c r="T337" s="663"/>
      <c r="U337" s="665">
        <v>0</v>
      </c>
    </row>
    <row r="338" spans="1:21" ht="14.4" customHeight="1" x14ac:dyDescent="0.3">
      <c r="A338" s="658">
        <v>50</v>
      </c>
      <c r="B338" s="659" t="s">
        <v>517</v>
      </c>
      <c r="C338" s="659">
        <v>89301501</v>
      </c>
      <c r="D338" s="660" t="s">
        <v>3255</v>
      </c>
      <c r="E338" s="661" t="s">
        <v>2384</v>
      </c>
      <c r="F338" s="659" t="s">
        <v>2370</v>
      </c>
      <c r="G338" s="659" t="s">
        <v>2408</v>
      </c>
      <c r="H338" s="659" t="s">
        <v>518</v>
      </c>
      <c r="I338" s="659" t="s">
        <v>2409</v>
      </c>
      <c r="J338" s="659" t="s">
        <v>2410</v>
      </c>
      <c r="K338" s="659" t="s">
        <v>2411</v>
      </c>
      <c r="L338" s="662">
        <v>0</v>
      </c>
      <c r="M338" s="662">
        <v>0</v>
      </c>
      <c r="N338" s="659">
        <v>2</v>
      </c>
      <c r="O338" s="663">
        <v>1.5</v>
      </c>
      <c r="P338" s="662"/>
      <c r="Q338" s="664"/>
      <c r="R338" s="659"/>
      <c r="S338" s="664">
        <v>0</v>
      </c>
      <c r="T338" s="663"/>
      <c r="U338" s="665">
        <v>0</v>
      </c>
    </row>
    <row r="339" spans="1:21" ht="14.4" customHeight="1" x14ac:dyDescent="0.3">
      <c r="A339" s="658">
        <v>50</v>
      </c>
      <c r="B339" s="659" t="s">
        <v>517</v>
      </c>
      <c r="C339" s="659">
        <v>89301501</v>
      </c>
      <c r="D339" s="660" t="s">
        <v>3255</v>
      </c>
      <c r="E339" s="661" t="s">
        <v>2384</v>
      </c>
      <c r="F339" s="659" t="s">
        <v>2370</v>
      </c>
      <c r="G339" s="659" t="s">
        <v>2408</v>
      </c>
      <c r="H339" s="659" t="s">
        <v>518</v>
      </c>
      <c r="I339" s="659" t="s">
        <v>949</v>
      </c>
      <c r="J339" s="659" t="s">
        <v>938</v>
      </c>
      <c r="K339" s="659" t="s">
        <v>950</v>
      </c>
      <c r="L339" s="662">
        <v>12.26</v>
      </c>
      <c r="M339" s="662">
        <v>12.26</v>
      </c>
      <c r="N339" s="659">
        <v>1</v>
      </c>
      <c r="O339" s="663">
        <v>0.5</v>
      </c>
      <c r="P339" s="662"/>
      <c r="Q339" s="664">
        <v>0</v>
      </c>
      <c r="R339" s="659"/>
      <c r="S339" s="664">
        <v>0</v>
      </c>
      <c r="T339" s="663"/>
      <c r="U339" s="665">
        <v>0</v>
      </c>
    </row>
    <row r="340" spans="1:21" ht="14.4" customHeight="1" x14ac:dyDescent="0.3">
      <c r="A340" s="658">
        <v>50</v>
      </c>
      <c r="B340" s="659" t="s">
        <v>517</v>
      </c>
      <c r="C340" s="659">
        <v>89301501</v>
      </c>
      <c r="D340" s="660" t="s">
        <v>3255</v>
      </c>
      <c r="E340" s="661" t="s">
        <v>2384</v>
      </c>
      <c r="F340" s="659" t="s">
        <v>2370</v>
      </c>
      <c r="G340" s="659" t="s">
        <v>2415</v>
      </c>
      <c r="H340" s="659" t="s">
        <v>518</v>
      </c>
      <c r="I340" s="659" t="s">
        <v>704</v>
      </c>
      <c r="J340" s="659" t="s">
        <v>705</v>
      </c>
      <c r="K340" s="659" t="s">
        <v>2761</v>
      </c>
      <c r="L340" s="662">
        <v>83.56</v>
      </c>
      <c r="M340" s="662">
        <v>83.56</v>
      </c>
      <c r="N340" s="659">
        <v>1</v>
      </c>
      <c r="O340" s="663">
        <v>0.5</v>
      </c>
      <c r="P340" s="662"/>
      <c r="Q340" s="664">
        <v>0</v>
      </c>
      <c r="R340" s="659"/>
      <c r="S340" s="664">
        <v>0</v>
      </c>
      <c r="T340" s="663"/>
      <c r="U340" s="665">
        <v>0</v>
      </c>
    </row>
    <row r="341" spans="1:21" ht="14.4" customHeight="1" x14ac:dyDescent="0.3">
      <c r="A341" s="658">
        <v>50</v>
      </c>
      <c r="B341" s="659" t="s">
        <v>517</v>
      </c>
      <c r="C341" s="659">
        <v>89301501</v>
      </c>
      <c r="D341" s="660" t="s">
        <v>3255</v>
      </c>
      <c r="E341" s="661" t="s">
        <v>2384</v>
      </c>
      <c r="F341" s="659" t="s">
        <v>2370</v>
      </c>
      <c r="G341" s="659" t="s">
        <v>2423</v>
      </c>
      <c r="H341" s="659" t="s">
        <v>1208</v>
      </c>
      <c r="I341" s="659" t="s">
        <v>1310</v>
      </c>
      <c r="J341" s="659" t="s">
        <v>1304</v>
      </c>
      <c r="K341" s="659" t="s">
        <v>1264</v>
      </c>
      <c r="L341" s="662">
        <v>2916.16</v>
      </c>
      <c r="M341" s="662">
        <v>2916.16</v>
      </c>
      <c r="N341" s="659">
        <v>1</v>
      </c>
      <c r="O341" s="663">
        <v>0.5</v>
      </c>
      <c r="P341" s="662"/>
      <c r="Q341" s="664">
        <v>0</v>
      </c>
      <c r="R341" s="659"/>
      <c r="S341" s="664">
        <v>0</v>
      </c>
      <c r="T341" s="663"/>
      <c r="U341" s="665">
        <v>0</v>
      </c>
    </row>
    <row r="342" spans="1:21" ht="14.4" customHeight="1" x14ac:dyDescent="0.3">
      <c r="A342" s="658">
        <v>50</v>
      </c>
      <c r="B342" s="659" t="s">
        <v>517</v>
      </c>
      <c r="C342" s="659">
        <v>89301501</v>
      </c>
      <c r="D342" s="660" t="s">
        <v>3255</v>
      </c>
      <c r="E342" s="661" t="s">
        <v>2384</v>
      </c>
      <c r="F342" s="659" t="s">
        <v>2370</v>
      </c>
      <c r="G342" s="659" t="s">
        <v>2465</v>
      </c>
      <c r="H342" s="659" t="s">
        <v>1208</v>
      </c>
      <c r="I342" s="659" t="s">
        <v>1398</v>
      </c>
      <c r="J342" s="659" t="s">
        <v>1399</v>
      </c>
      <c r="K342" s="659" t="s">
        <v>1400</v>
      </c>
      <c r="L342" s="662">
        <v>55.38</v>
      </c>
      <c r="M342" s="662">
        <v>55.38</v>
      </c>
      <c r="N342" s="659">
        <v>1</v>
      </c>
      <c r="O342" s="663">
        <v>0.5</v>
      </c>
      <c r="P342" s="662"/>
      <c r="Q342" s="664">
        <v>0</v>
      </c>
      <c r="R342" s="659"/>
      <c r="S342" s="664">
        <v>0</v>
      </c>
      <c r="T342" s="663"/>
      <c r="U342" s="665">
        <v>0</v>
      </c>
    </row>
    <row r="343" spans="1:21" ht="14.4" customHeight="1" x14ac:dyDescent="0.3">
      <c r="A343" s="658">
        <v>50</v>
      </c>
      <c r="B343" s="659" t="s">
        <v>517</v>
      </c>
      <c r="C343" s="659">
        <v>89301501</v>
      </c>
      <c r="D343" s="660" t="s">
        <v>3255</v>
      </c>
      <c r="E343" s="661" t="s">
        <v>2384</v>
      </c>
      <c r="F343" s="659" t="s">
        <v>2370</v>
      </c>
      <c r="G343" s="659" t="s">
        <v>2469</v>
      </c>
      <c r="H343" s="659" t="s">
        <v>1208</v>
      </c>
      <c r="I343" s="659" t="s">
        <v>2545</v>
      </c>
      <c r="J343" s="659" t="s">
        <v>1277</v>
      </c>
      <c r="K343" s="659" t="s">
        <v>2546</v>
      </c>
      <c r="L343" s="662">
        <v>0</v>
      </c>
      <c r="M343" s="662">
        <v>0</v>
      </c>
      <c r="N343" s="659">
        <v>1</v>
      </c>
      <c r="O343" s="663">
        <v>0.5</v>
      </c>
      <c r="P343" s="662"/>
      <c r="Q343" s="664"/>
      <c r="R343" s="659"/>
      <c r="S343" s="664">
        <v>0</v>
      </c>
      <c r="T343" s="663"/>
      <c r="U343" s="665">
        <v>0</v>
      </c>
    </row>
    <row r="344" spans="1:21" ht="14.4" customHeight="1" x14ac:dyDescent="0.3">
      <c r="A344" s="658">
        <v>50</v>
      </c>
      <c r="B344" s="659" t="s">
        <v>517</v>
      </c>
      <c r="C344" s="659">
        <v>89301501</v>
      </c>
      <c r="D344" s="660" t="s">
        <v>3255</v>
      </c>
      <c r="E344" s="661" t="s">
        <v>2384</v>
      </c>
      <c r="F344" s="659" t="s">
        <v>2370</v>
      </c>
      <c r="G344" s="659" t="s">
        <v>2424</v>
      </c>
      <c r="H344" s="659" t="s">
        <v>518</v>
      </c>
      <c r="I344" s="659" t="s">
        <v>2425</v>
      </c>
      <c r="J344" s="659" t="s">
        <v>896</v>
      </c>
      <c r="K344" s="659" t="s">
        <v>1271</v>
      </c>
      <c r="L344" s="662">
        <v>67.42</v>
      </c>
      <c r="M344" s="662">
        <v>134.84</v>
      </c>
      <c r="N344" s="659">
        <v>2</v>
      </c>
      <c r="O344" s="663">
        <v>1</v>
      </c>
      <c r="P344" s="662"/>
      <c r="Q344" s="664">
        <v>0</v>
      </c>
      <c r="R344" s="659"/>
      <c r="S344" s="664">
        <v>0</v>
      </c>
      <c r="T344" s="663"/>
      <c r="U344" s="665">
        <v>0</v>
      </c>
    </row>
    <row r="345" spans="1:21" ht="14.4" customHeight="1" x14ac:dyDescent="0.3">
      <c r="A345" s="658">
        <v>50</v>
      </c>
      <c r="B345" s="659" t="s">
        <v>517</v>
      </c>
      <c r="C345" s="659">
        <v>89301501</v>
      </c>
      <c r="D345" s="660" t="s">
        <v>3255</v>
      </c>
      <c r="E345" s="661" t="s">
        <v>2384</v>
      </c>
      <c r="F345" s="659" t="s">
        <v>2370</v>
      </c>
      <c r="G345" s="659" t="s">
        <v>2435</v>
      </c>
      <c r="H345" s="659" t="s">
        <v>1208</v>
      </c>
      <c r="I345" s="659" t="s">
        <v>1234</v>
      </c>
      <c r="J345" s="659" t="s">
        <v>2284</v>
      </c>
      <c r="K345" s="659" t="s">
        <v>957</v>
      </c>
      <c r="L345" s="662">
        <v>134.83000000000001</v>
      </c>
      <c r="M345" s="662">
        <v>134.83000000000001</v>
      </c>
      <c r="N345" s="659">
        <v>1</v>
      </c>
      <c r="O345" s="663">
        <v>0.5</v>
      </c>
      <c r="P345" s="662"/>
      <c r="Q345" s="664">
        <v>0</v>
      </c>
      <c r="R345" s="659"/>
      <c r="S345" s="664">
        <v>0</v>
      </c>
      <c r="T345" s="663"/>
      <c r="U345" s="665">
        <v>0</v>
      </c>
    </row>
    <row r="346" spans="1:21" ht="14.4" customHeight="1" x14ac:dyDescent="0.3">
      <c r="A346" s="658">
        <v>50</v>
      </c>
      <c r="B346" s="659" t="s">
        <v>517</v>
      </c>
      <c r="C346" s="659">
        <v>89301501</v>
      </c>
      <c r="D346" s="660" t="s">
        <v>3255</v>
      </c>
      <c r="E346" s="661" t="s">
        <v>2384</v>
      </c>
      <c r="F346" s="659" t="s">
        <v>2370</v>
      </c>
      <c r="G346" s="659" t="s">
        <v>2437</v>
      </c>
      <c r="H346" s="659" t="s">
        <v>518</v>
      </c>
      <c r="I346" s="659" t="s">
        <v>2438</v>
      </c>
      <c r="J346" s="659" t="s">
        <v>946</v>
      </c>
      <c r="K346" s="659" t="s">
        <v>2439</v>
      </c>
      <c r="L346" s="662">
        <v>112.13</v>
      </c>
      <c r="M346" s="662">
        <v>112.13</v>
      </c>
      <c r="N346" s="659">
        <v>1</v>
      </c>
      <c r="O346" s="663">
        <v>1</v>
      </c>
      <c r="P346" s="662"/>
      <c r="Q346" s="664">
        <v>0</v>
      </c>
      <c r="R346" s="659"/>
      <c r="S346" s="664">
        <v>0</v>
      </c>
      <c r="T346" s="663"/>
      <c r="U346" s="665">
        <v>0</v>
      </c>
    </row>
    <row r="347" spans="1:21" ht="14.4" customHeight="1" x14ac:dyDescent="0.3">
      <c r="A347" s="658">
        <v>50</v>
      </c>
      <c r="B347" s="659" t="s">
        <v>517</v>
      </c>
      <c r="C347" s="659">
        <v>89301501</v>
      </c>
      <c r="D347" s="660" t="s">
        <v>3255</v>
      </c>
      <c r="E347" s="661" t="s">
        <v>2384</v>
      </c>
      <c r="F347" s="659" t="s">
        <v>2370</v>
      </c>
      <c r="G347" s="659" t="s">
        <v>2762</v>
      </c>
      <c r="H347" s="659" t="s">
        <v>1208</v>
      </c>
      <c r="I347" s="659" t="s">
        <v>1355</v>
      </c>
      <c r="J347" s="659" t="s">
        <v>1356</v>
      </c>
      <c r="K347" s="659" t="s">
        <v>1357</v>
      </c>
      <c r="L347" s="662">
        <v>65.3</v>
      </c>
      <c r="M347" s="662">
        <v>65.3</v>
      </c>
      <c r="N347" s="659">
        <v>1</v>
      </c>
      <c r="O347" s="663">
        <v>0.5</v>
      </c>
      <c r="P347" s="662"/>
      <c r="Q347" s="664">
        <v>0</v>
      </c>
      <c r="R347" s="659"/>
      <c r="S347" s="664">
        <v>0</v>
      </c>
      <c r="T347" s="663"/>
      <c r="U347" s="665">
        <v>0</v>
      </c>
    </row>
    <row r="348" spans="1:21" ht="14.4" customHeight="1" x14ac:dyDescent="0.3">
      <c r="A348" s="658">
        <v>50</v>
      </c>
      <c r="B348" s="659" t="s">
        <v>517</v>
      </c>
      <c r="C348" s="659">
        <v>89301501</v>
      </c>
      <c r="D348" s="660" t="s">
        <v>3255</v>
      </c>
      <c r="E348" s="661" t="s">
        <v>2384</v>
      </c>
      <c r="F348" s="659" t="s">
        <v>2370</v>
      </c>
      <c r="G348" s="659" t="s">
        <v>2481</v>
      </c>
      <c r="H348" s="659" t="s">
        <v>518</v>
      </c>
      <c r="I348" s="659" t="s">
        <v>2483</v>
      </c>
      <c r="J348" s="659" t="s">
        <v>701</v>
      </c>
      <c r="K348" s="659" t="s">
        <v>2484</v>
      </c>
      <c r="L348" s="662">
        <v>43.99</v>
      </c>
      <c r="M348" s="662">
        <v>43.99</v>
      </c>
      <c r="N348" s="659">
        <v>1</v>
      </c>
      <c r="O348" s="663">
        <v>0.5</v>
      </c>
      <c r="P348" s="662"/>
      <c r="Q348" s="664">
        <v>0</v>
      </c>
      <c r="R348" s="659"/>
      <c r="S348" s="664">
        <v>0</v>
      </c>
      <c r="T348" s="663"/>
      <c r="U348" s="665">
        <v>0</v>
      </c>
    </row>
    <row r="349" spans="1:21" ht="14.4" customHeight="1" x14ac:dyDescent="0.3">
      <c r="A349" s="658">
        <v>50</v>
      </c>
      <c r="B349" s="659" t="s">
        <v>517</v>
      </c>
      <c r="C349" s="659">
        <v>89301501</v>
      </c>
      <c r="D349" s="660" t="s">
        <v>3255</v>
      </c>
      <c r="E349" s="661" t="s">
        <v>2384</v>
      </c>
      <c r="F349" s="659" t="s">
        <v>2370</v>
      </c>
      <c r="G349" s="659" t="s">
        <v>2488</v>
      </c>
      <c r="H349" s="659" t="s">
        <v>518</v>
      </c>
      <c r="I349" s="659" t="s">
        <v>1494</v>
      </c>
      <c r="J349" s="659" t="s">
        <v>1495</v>
      </c>
      <c r="K349" s="659" t="s">
        <v>2489</v>
      </c>
      <c r="L349" s="662">
        <v>194.73</v>
      </c>
      <c r="M349" s="662">
        <v>389.46</v>
      </c>
      <c r="N349" s="659">
        <v>2</v>
      </c>
      <c r="O349" s="663">
        <v>0.5</v>
      </c>
      <c r="P349" s="662"/>
      <c r="Q349" s="664">
        <v>0</v>
      </c>
      <c r="R349" s="659"/>
      <c r="S349" s="664">
        <v>0</v>
      </c>
      <c r="T349" s="663"/>
      <c r="U349" s="665">
        <v>0</v>
      </c>
    </row>
    <row r="350" spans="1:21" ht="14.4" customHeight="1" x14ac:dyDescent="0.3">
      <c r="A350" s="658">
        <v>50</v>
      </c>
      <c r="B350" s="659" t="s">
        <v>517</v>
      </c>
      <c r="C350" s="659">
        <v>89301501</v>
      </c>
      <c r="D350" s="660" t="s">
        <v>3255</v>
      </c>
      <c r="E350" s="661" t="s">
        <v>2384</v>
      </c>
      <c r="F350" s="659" t="s">
        <v>2370</v>
      </c>
      <c r="G350" s="659" t="s">
        <v>2763</v>
      </c>
      <c r="H350" s="659" t="s">
        <v>518</v>
      </c>
      <c r="I350" s="659" t="s">
        <v>2764</v>
      </c>
      <c r="J350" s="659" t="s">
        <v>2765</v>
      </c>
      <c r="K350" s="659" t="s">
        <v>2766</v>
      </c>
      <c r="L350" s="662">
        <v>0</v>
      </c>
      <c r="M350" s="662">
        <v>0</v>
      </c>
      <c r="N350" s="659">
        <v>1</v>
      </c>
      <c r="O350" s="663">
        <v>0.5</v>
      </c>
      <c r="P350" s="662"/>
      <c r="Q350" s="664"/>
      <c r="R350" s="659"/>
      <c r="S350" s="664">
        <v>0</v>
      </c>
      <c r="T350" s="663"/>
      <c r="U350" s="665">
        <v>0</v>
      </c>
    </row>
    <row r="351" spans="1:21" ht="14.4" customHeight="1" x14ac:dyDescent="0.3">
      <c r="A351" s="658">
        <v>50</v>
      </c>
      <c r="B351" s="659" t="s">
        <v>517</v>
      </c>
      <c r="C351" s="659">
        <v>89301501</v>
      </c>
      <c r="D351" s="660" t="s">
        <v>3255</v>
      </c>
      <c r="E351" s="661" t="s">
        <v>2384</v>
      </c>
      <c r="F351" s="659" t="s">
        <v>2370</v>
      </c>
      <c r="G351" s="659" t="s">
        <v>2440</v>
      </c>
      <c r="H351" s="659" t="s">
        <v>1208</v>
      </c>
      <c r="I351" s="659" t="s">
        <v>2492</v>
      </c>
      <c r="J351" s="659" t="s">
        <v>1325</v>
      </c>
      <c r="K351" s="659" t="s">
        <v>2493</v>
      </c>
      <c r="L351" s="662">
        <v>49.01</v>
      </c>
      <c r="M351" s="662">
        <v>49.01</v>
      </c>
      <c r="N351" s="659">
        <v>1</v>
      </c>
      <c r="O351" s="663">
        <v>0.5</v>
      </c>
      <c r="P351" s="662"/>
      <c r="Q351" s="664">
        <v>0</v>
      </c>
      <c r="R351" s="659"/>
      <c r="S351" s="664">
        <v>0</v>
      </c>
      <c r="T351" s="663"/>
      <c r="U351" s="665">
        <v>0</v>
      </c>
    </row>
    <row r="352" spans="1:21" ht="14.4" customHeight="1" x14ac:dyDescent="0.3">
      <c r="A352" s="658">
        <v>50</v>
      </c>
      <c r="B352" s="659" t="s">
        <v>517</v>
      </c>
      <c r="C352" s="659">
        <v>89301501</v>
      </c>
      <c r="D352" s="660" t="s">
        <v>3255</v>
      </c>
      <c r="E352" s="661" t="s">
        <v>2384</v>
      </c>
      <c r="F352" s="659" t="s">
        <v>2370</v>
      </c>
      <c r="G352" s="659" t="s">
        <v>2440</v>
      </c>
      <c r="H352" s="659" t="s">
        <v>1208</v>
      </c>
      <c r="I352" s="659" t="s">
        <v>1336</v>
      </c>
      <c r="J352" s="659" t="s">
        <v>2266</v>
      </c>
      <c r="K352" s="659" t="s">
        <v>1665</v>
      </c>
      <c r="L352" s="662">
        <v>193.14</v>
      </c>
      <c r="M352" s="662">
        <v>193.14</v>
      </c>
      <c r="N352" s="659">
        <v>1</v>
      </c>
      <c r="O352" s="663">
        <v>1</v>
      </c>
      <c r="P352" s="662"/>
      <c r="Q352" s="664">
        <v>0</v>
      </c>
      <c r="R352" s="659"/>
      <c r="S352" s="664">
        <v>0</v>
      </c>
      <c r="T352" s="663"/>
      <c r="U352" s="665">
        <v>0</v>
      </c>
    </row>
    <row r="353" spans="1:21" ht="14.4" customHeight="1" x14ac:dyDescent="0.3">
      <c r="A353" s="658">
        <v>50</v>
      </c>
      <c r="B353" s="659" t="s">
        <v>517</v>
      </c>
      <c r="C353" s="659">
        <v>89301501</v>
      </c>
      <c r="D353" s="660" t="s">
        <v>3255</v>
      </c>
      <c r="E353" s="661" t="s">
        <v>2385</v>
      </c>
      <c r="F353" s="659" t="s">
        <v>2370</v>
      </c>
      <c r="G353" s="659" t="s">
        <v>2388</v>
      </c>
      <c r="H353" s="659" t="s">
        <v>1208</v>
      </c>
      <c r="I353" s="659" t="s">
        <v>1227</v>
      </c>
      <c r="J353" s="659" t="s">
        <v>1228</v>
      </c>
      <c r="K353" s="659" t="s">
        <v>2272</v>
      </c>
      <c r="L353" s="662">
        <v>75.28</v>
      </c>
      <c r="M353" s="662">
        <v>150.56</v>
      </c>
      <c r="N353" s="659">
        <v>2</v>
      </c>
      <c r="O353" s="663">
        <v>1</v>
      </c>
      <c r="P353" s="662"/>
      <c r="Q353" s="664">
        <v>0</v>
      </c>
      <c r="R353" s="659"/>
      <c r="S353" s="664">
        <v>0</v>
      </c>
      <c r="T353" s="663"/>
      <c r="U353" s="665">
        <v>0</v>
      </c>
    </row>
    <row r="354" spans="1:21" ht="14.4" customHeight="1" x14ac:dyDescent="0.3">
      <c r="A354" s="658">
        <v>50</v>
      </c>
      <c r="B354" s="659" t="s">
        <v>517</v>
      </c>
      <c r="C354" s="659">
        <v>89301501</v>
      </c>
      <c r="D354" s="660" t="s">
        <v>3255</v>
      </c>
      <c r="E354" s="661" t="s">
        <v>2385</v>
      </c>
      <c r="F354" s="659" t="s">
        <v>2370</v>
      </c>
      <c r="G354" s="659" t="s">
        <v>2499</v>
      </c>
      <c r="H354" s="659" t="s">
        <v>1208</v>
      </c>
      <c r="I354" s="659" t="s">
        <v>1529</v>
      </c>
      <c r="J354" s="659" t="s">
        <v>2305</v>
      </c>
      <c r="K354" s="659" t="s">
        <v>2306</v>
      </c>
      <c r="L354" s="662">
        <v>333.31</v>
      </c>
      <c r="M354" s="662">
        <v>333.31</v>
      </c>
      <c r="N354" s="659">
        <v>1</v>
      </c>
      <c r="O354" s="663">
        <v>1</v>
      </c>
      <c r="P354" s="662"/>
      <c r="Q354" s="664">
        <v>0</v>
      </c>
      <c r="R354" s="659"/>
      <c r="S354" s="664">
        <v>0</v>
      </c>
      <c r="T354" s="663"/>
      <c r="U354" s="665">
        <v>0</v>
      </c>
    </row>
    <row r="355" spans="1:21" ht="14.4" customHeight="1" x14ac:dyDescent="0.3">
      <c r="A355" s="658">
        <v>50</v>
      </c>
      <c r="B355" s="659" t="s">
        <v>517</v>
      </c>
      <c r="C355" s="659">
        <v>89301501</v>
      </c>
      <c r="D355" s="660" t="s">
        <v>3255</v>
      </c>
      <c r="E355" s="661" t="s">
        <v>2385</v>
      </c>
      <c r="F355" s="659" t="s">
        <v>2370</v>
      </c>
      <c r="G355" s="659" t="s">
        <v>2391</v>
      </c>
      <c r="H355" s="659" t="s">
        <v>1208</v>
      </c>
      <c r="I355" s="659" t="s">
        <v>1328</v>
      </c>
      <c r="J355" s="659" t="s">
        <v>1333</v>
      </c>
      <c r="K355" s="659" t="s">
        <v>1357</v>
      </c>
      <c r="L355" s="662">
        <v>130.59</v>
      </c>
      <c r="M355" s="662">
        <v>130.59</v>
      </c>
      <c r="N355" s="659">
        <v>1</v>
      </c>
      <c r="O355" s="663">
        <v>0.5</v>
      </c>
      <c r="P355" s="662"/>
      <c r="Q355" s="664">
        <v>0</v>
      </c>
      <c r="R355" s="659"/>
      <c r="S355" s="664">
        <v>0</v>
      </c>
      <c r="T355" s="663"/>
      <c r="U355" s="665">
        <v>0</v>
      </c>
    </row>
    <row r="356" spans="1:21" ht="14.4" customHeight="1" x14ac:dyDescent="0.3">
      <c r="A356" s="658">
        <v>50</v>
      </c>
      <c r="B356" s="659" t="s">
        <v>517</v>
      </c>
      <c r="C356" s="659">
        <v>89301501</v>
      </c>
      <c r="D356" s="660" t="s">
        <v>3255</v>
      </c>
      <c r="E356" s="661" t="s">
        <v>2385</v>
      </c>
      <c r="F356" s="659" t="s">
        <v>2370</v>
      </c>
      <c r="G356" s="659" t="s">
        <v>2391</v>
      </c>
      <c r="H356" s="659" t="s">
        <v>1208</v>
      </c>
      <c r="I356" s="659" t="s">
        <v>1386</v>
      </c>
      <c r="J356" s="659" t="s">
        <v>1391</v>
      </c>
      <c r="K356" s="659" t="s">
        <v>2293</v>
      </c>
      <c r="L356" s="662">
        <v>201.88</v>
      </c>
      <c r="M356" s="662">
        <v>403.76</v>
      </c>
      <c r="N356" s="659">
        <v>2</v>
      </c>
      <c r="O356" s="663">
        <v>1.5</v>
      </c>
      <c r="P356" s="662"/>
      <c r="Q356" s="664">
        <v>0</v>
      </c>
      <c r="R356" s="659"/>
      <c r="S356" s="664">
        <v>0</v>
      </c>
      <c r="T356" s="663"/>
      <c r="U356" s="665">
        <v>0</v>
      </c>
    </row>
    <row r="357" spans="1:21" ht="14.4" customHeight="1" x14ac:dyDescent="0.3">
      <c r="A357" s="658">
        <v>50</v>
      </c>
      <c r="B357" s="659" t="s">
        <v>517</v>
      </c>
      <c r="C357" s="659">
        <v>89301501</v>
      </c>
      <c r="D357" s="660" t="s">
        <v>3255</v>
      </c>
      <c r="E357" s="661" t="s">
        <v>2385</v>
      </c>
      <c r="F357" s="659" t="s">
        <v>2370</v>
      </c>
      <c r="G357" s="659" t="s">
        <v>2392</v>
      </c>
      <c r="H357" s="659" t="s">
        <v>518</v>
      </c>
      <c r="I357" s="659" t="s">
        <v>2573</v>
      </c>
      <c r="J357" s="659" t="s">
        <v>2574</v>
      </c>
      <c r="K357" s="659" t="s">
        <v>2575</v>
      </c>
      <c r="L357" s="662">
        <v>31.43</v>
      </c>
      <c r="M357" s="662">
        <v>31.43</v>
      </c>
      <c r="N357" s="659">
        <v>1</v>
      </c>
      <c r="O357" s="663">
        <v>0.5</v>
      </c>
      <c r="P357" s="662"/>
      <c r="Q357" s="664">
        <v>0</v>
      </c>
      <c r="R357" s="659"/>
      <c r="S357" s="664">
        <v>0</v>
      </c>
      <c r="T357" s="663"/>
      <c r="U357" s="665">
        <v>0</v>
      </c>
    </row>
    <row r="358" spans="1:21" ht="14.4" customHeight="1" x14ac:dyDescent="0.3">
      <c r="A358" s="658">
        <v>50</v>
      </c>
      <c r="B358" s="659" t="s">
        <v>517</v>
      </c>
      <c r="C358" s="659">
        <v>89301501</v>
      </c>
      <c r="D358" s="660" t="s">
        <v>3255</v>
      </c>
      <c r="E358" s="661" t="s">
        <v>2385</v>
      </c>
      <c r="F358" s="659" t="s">
        <v>2370</v>
      </c>
      <c r="G358" s="659" t="s">
        <v>2392</v>
      </c>
      <c r="H358" s="659" t="s">
        <v>1208</v>
      </c>
      <c r="I358" s="659" t="s">
        <v>1269</v>
      </c>
      <c r="J358" s="659" t="s">
        <v>1270</v>
      </c>
      <c r="K358" s="659" t="s">
        <v>1271</v>
      </c>
      <c r="L358" s="662">
        <v>44.89</v>
      </c>
      <c r="M358" s="662">
        <v>224.45</v>
      </c>
      <c r="N358" s="659">
        <v>5</v>
      </c>
      <c r="O358" s="663">
        <v>3.5</v>
      </c>
      <c r="P358" s="662">
        <v>44.89</v>
      </c>
      <c r="Q358" s="664">
        <v>0.2</v>
      </c>
      <c r="R358" s="659">
        <v>1</v>
      </c>
      <c r="S358" s="664">
        <v>0.2</v>
      </c>
      <c r="T358" s="663">
        <v>1</v>
      </c>
      <c r="U358" s="665">
        <v>0.2857142857142857</v>
      </c>
    </row>
    <row r="359" spans="1:21" ht="14.4" customHeight="1" x14ac:dyDescent="0.3">
      <c r="A359" s="658">
        <v>50</v>
      </c>
      <c r="B359" s="659" t="s">
        <v>517</v>
      </c>
      <c r="C359" s="659">
        <v>89301501</v>
      </c>
      <c r="D359" s="660" t="s">
        <v>3255</v>
      </c>
      <c r="E359" s="661" t="s">
        <v>2385</v>
      </c>
      <c r="F359" s="659" t="s">
        <v>2370</v>
      </c>
      <c r="G359" s="659" t="s">
        <v>2452</v>
      </c>
      <c r="H359" s="659" t="s">
        <v>518</v>
      </c>
      <c r="I359" s="659" t="s">
        <v>2453</v>
      </c>
      <c r="J359" s="659" t="s">
        <v>735</v>
      </c>
      <c r="K359" s="659" t="s">
        <v>950</v>
      </c>
      <c r="L359" s="662">
        <v>0</v>
      </c>
      <c r="M359" s="662">
        <v>0</v>
      </c>
      <c r="N359" s="659">
        <v>1</v>
      </c>
      <c r="O359" s="663">
        <v>0.5</v>
      </c>
      <c r="P359" s="662"/>
      <c r="Q359" s="664"/>
      <c r="R359" s="659"/>
      <c r="S359" s="664">
        <v>0</v>
      </c>
      <c r="T359" s="663"/>
      <c r="U359" s="665">
        <v>0</v>
      </c>
    </row>
    <row r="360" spans="1:21" ht="14.4" customHeight="1" x14ac:dyDescent="0.3">
      <c r="A360" s="658">
        <v>50</v>
      </c>
      <c r="B360" s="659" t="s">
        <v>517</v>
      </c>
      <c r="C360" s="659">
        <v>89301501</v>
      </c>
      <c r="D360" s="660" t="s">
        <v>3255</v>
      </c>
      <c r="E360" s="661" t="s">
        <v>2385</v>
      </c>
      <c r="F360" s="659" t="s">
        <v>2370</v>
      </c>
      <c r="G360" s="659" t="s">
        <v>2512</v>
      </c>
      <c r="H360" s="659" t="s">
        <v>518</v>
      </c>
      <c r="I360" s="659" t="s">
        <v>2513</v>
      </c>
      <c r="J360" s="659" t="s">
        <v>2514</v>
      </c>
      <c r="K360" s="659" t="s">
        <v>2515</v>
      </c>
      <c r="L360" s="662">
        <v>0</v>
      </c>
      <c r="M360" s="662">
        <v>0</v>
      </c>
      <c r="N360" s="659">
        <v>1</v>
      </c>
      <c r="O360" s="663">
        <v>0.5</v>
      </c>
      <c r="P360" s="662"/>
      <c r="Q360" s="664"/>
      <c r="R360" s="659"/>
      <c r="S360" s="664">
        <v>0</v>
      </c>
      <c r="T360" s="663"/>
      <c r="U360" s="665">
        <v>0</v>
      </c>
    </row>
    <row r="361" spans="1:21" ht="14.4" customHeight="1" x14ac:dyDescent="0.3">
      <c r="A361" s="658">
        <v>50</v>
      </c>
      <c r="B361" s="659" t="s">
        <v>517</v>
      </c>
      <c r="C361" s="659">
        <v>89301501</v>
      </c>
      <c r="D361" s="660" t="s">
        <v>3255</v>
      </c>
      <c r="E361" s="661" t="s">
        <v>2385</v>
      </c>
      <c r="F361" s="659" t="s">
        <v>2370</v>
      </c>
      <c r="G361" s="659" t="s">
        <v>2516</v>
      </c>
      <c r="H361" s="659" t="s">
        <v>518</v>
      </c>
      <c r="I361" s="659" t="s">
        <v>2517</v>
      </c>
      <c r="J361" s="659" t="s">
        <v>2518</v>
      </c>
      <c r="K361" s="659" t="s">
        <v>2519</v>
      </c>
      <c r="L361" s="662">
        <v>134.15</v>
      </c>
      <c r="M361" s="662">
        <v>134.15</v>
      </c>
      <c r="N361" s="659">
        <v>1</v>
      </c>
      <c r="O361" s="663">
        <v>0.5</v>
      </c>
      <c r="P361" s="662"/>
      <c r="Q361" s="664">
        <v>0</v>
      </c>
      <c r="R361" s="659"/>
      <c r="S361" s="664">
        <v>0</v>
      </c>
      <c r="T361" s="663"/>
      <c r="U361" s="665">
        <v>0</v>
      </c>
    </row>
    <row r="362" spans="1:21" ht="14.4" customHeight="1" x14ac:dyDescent="0.3">
      <c r="A362" s="658">
        <v>50</v>
      </c>
      <c r="B362" s="659" t="s">
        <v>517</v>
      </c>
      <c r="C362" s="659">
        <v>89301501</v>
      </c>
      <c r="D362" s="660" t="s">
        <v>3255</v>
      </c>
      <c r="E362" s="661" t="s">
        <v>2385</v>
      </c>
      <c r="F362" s="659" t="s">
        <v>2370</v>
      </c>
      <c r="G362" s="659" t="s">
        <v>2516</v>
      </c>
      <c r="H362" s="659" t="s">
        <v>518</v>
      </c>
      <c r="I362" s="659" t="s">
        <v>2598</v>
      </c>
      <c r="J362" s="659" t="s">
        <v>2518</v>
      </c>
      <c r="K362" s="659" t="s">
        <v>2599</v>
      </c>
      <c r="L362" s="662">
        <v>0</v>
      </c>
      <c r="M362" s="662">
        <v>0</v>
      </c>
      <c r="N362" s="659">
        <v>1</v>
      </c>
      <c r="O362" s="663">
        <v>1</v>
      </c>
      <c r="P362" s="662"/>
      <c r="Q362" s="664"/>
      <c r="R362" s="659"/>
      <c r="S362" s="664">
        <v>0</v>
      </c>
      <c r="T362" s="663"/>
      <c r="U362" s="665">
        <v>0</v>
      </c>
    </row>
    <row r="363" spans="1:21" ht="14.4" customHeight="1" x14ac:dyDescent="0.3">
      <c r="A363" s="658">
        <v>50</v>
      </c>
      <c r="B363" s="659" t="s">
        <v>517</v>
      </c>
      <c r="C363" s="659">
        <v>89301501</v>
      </c>
      <c r="D363" s="660" t="s">
        <v>3255</v>
      </c>
      <c r="E363" s="661" t="s">
        <v>2385</v>
      </c>
      <c r="F363" s="659" t="s">
        <v>2370</v>
      </c>
      <c r="G363" s="659" t="s">
        <v>2407</v>
      </c>
      <c r="H363" s="659" t="s">
        <v>1208</v>
      </c>
      <c r="I363" s="659" t="s">
        <v>2767</v>
      </c>
      <c r="J363" s="659" t="s">
        <v>2768</v>
      </c>
      <c r="K363" s="659" t="s">
        <v>2683</v>
      </c>
      <c r="L363" s="662">
        <v>97.68</v>
      </c>
      <c r="M363" s="662">
        <v>97.68</v>
      </c>
      <c r="N363" s="659">
        <v>1</v>
      </c>
      <c r="O363" s="663">
        <v>0.5</v>
      </c>
      <c r="P363" s="662"/>
      <c r="Q363" s="664">
        <v>0</v>
      </c>
      <c r="R363" s="659"/>
      <c r="S363" s="664">
        <v>0</v>
      </c>
      <c r="T363" s="663"/>
      <c r="U363" s="665">
        <v>0</v>
      </c>
    </row>
    <row r="364" spans="1:21" ht="14.4" customHeight="1" x14ac:dyDescent="0.3">
      <c r="A364" s="658">
        <v>50</v>
      </c>
      <c r="B364" s="659" t="s">
        <v>517</v>
      </c>
      <c r="C364" s="659">
        <v>89301501</v>
      </c>
      <c r="D364" s="660" t="s">
        <v>3255</v>
      </c>
      <c r="E364" s="661" t="s">
        <v>2385</v>
      </c>
      <c r="F364" s="659" t="s">
        <v>2370</v>
      </c>
      <c r="G364" s="659" t="s">
        <v>2407</v>
      </c>
      <c r="H364" s="659" t="s">
        <v>518</v>
      </c>
      <c r="I364" s="659" t="s">
        <v>541</v>
      </c>
      <c r="J364" s="659" t="s">
        <v>542</v>
      </c>
      <c r="K364" s="659" t="s">
        <v>543</v>
      </c>
      <c r="L364" s="662">
        <v>104.66</v>
      </c>
      <c r="M364" s="662">
        <v>104.66</v>
      </c>
      <c r="N364" s="659">
        <v>1</v>
      </c>
      <c r="O364" s="663">
        <v>0.5</v>
      </c>
      <c r="P364" s="662"/>
      <c r="Q364" s="664">
        <v>0</v>
      </c>
      <c r="R364" s="659"/>
      <c r="S364" s="664">
        <v>0</v>
      </c>
      <c r="T364" s="663"/>
      <c r="U364" s="665">
        <v>0</v>
      </c>
    </row>
    <row r="365" spans="1:21" ht="14.4" customHeight="1" x14ac:dyDescent="0.3">
      <c r="A365" s="658">
        <v>50</v>
      </c>
      <c r="B365" s="659" t="s">
        <v>517</v>
      </c>
      <c r="C365" s="659">
        <v>89301501</v>
      </c>
      <c r="D365" s="660" t="s">
        <v>3255</v>
      </c>
      <c r="E365" s="661" t="s">
        <v>2385</v>
      </c>
      <c r="F365" s="659" t="s">
        <v>2370</v>
      </c>
      <c r="G365" s="659" t="s">
        <v>2407</v>
      </c>
      <c r="H365" s="659" t="s">
        <v>518</v>
      </c>
      <c r="I365" s="659" t="s">
        <v>2608</v>
      </c>
      <c r="J365" s="659" t="s">
        <v>2755</v>
      </c>
      <c r="K365" s="659"/>
      <c r="L365" s="662">
        <v>0</v>
      </c>
      <c r="M365" s="662">
        <v>0</v>
      </c>
      <c r="N365" s="659">
        <v>2</v>
      </c>
      <c r="O365" s="663">
        <v>1</v>
      </c>
      <c r="P365" s="662"/>
      <c r="Q365" s="664"/>
      <c r="R365" s="659"/>
      <c r="S365" s="664">
        <v>0</v>
      </c>
      <c r="T365" s="663"/>
      <c r="U365" s="665">
        <v>0</v>
      </c>
    </row>
    <row r="366" spans="1:21" ht="14.4" customHeight="1" x14ac:dyDescent="0.3">
      <c r="A366" s="658">
        <v>50</v>
      </c>
      <c r="B366" s="659" t="s">
        <v>517</v>
      </c>
      <c r="C366" s="659">
        <v>89301501</v>
      </c>
      <c r="D366" s="660" t="s">
        <v>3255</v>
      </c>
      <c r="E366" s="661" t="s">
        <v>2385</v>
      </c>
      <c r="F366" s="659" t="s">
        <v>2370</v>
      </c>
      <c r="G366" s="659" t="s">
        <v>2407</v>
      </c>
      <c r="H366" s="659" t="s">
        <v>518</v>
      </c>
      <c r="I366" s="659" t="s">
        <v>2610</v>
      </c>
      <c r="J366" s="659" t="s">
        <v>2611</v>
      </c>
      <c r="K366" s="659" t="s">
        <v>2612</v>
      </c>
      <c r="L366" s="662">
        <v>0</v>
      </c>
      <c r="M366" s="662">
        <v>0</v>
      </c>
      <c r="N366" s="659">
        <v>1</v>
      </c>
      <c r="O366" s="663">
        <v>0.5</v>
      </c>
      <c r="P366" s="662"/>
      <c r="Q366" s="664"/>
      <c r="R366" s="659"/>
      <c r="S366" s="664">
        <v>0</v>
      </c>
      <c r="T366" s="663"/>
      <c r="U366" s="665">
        <v>0</v>
      </c>
    </row>
    <row r="367" spans="1:21" ht="14.4" customHeight="1" x14ac:dyDescent="0.3">
      <c r="A367" s="658">
        <v>50</v>
      </c>
      <c r="B367" s="659" t="s">
        <v>517</v>
      </c>
      <c r="C367" s="659">
        <v>89301501</v>
      </c>
      <c r="D367" s="660" t="s">
        <v>3255</v>
      </c>
      <c r="E367" s="661" t="s">
        <v>2385</v>
      </c>
      <c r="F367" s="659" t="s">
        <v>2370</v>
      </c>
      <c r="G367" s="659" t="s">
        <v>2769</v>
      </c>
      <c r="H367" s="659" t="s">
        <v>518</v>
      </c>
      <c r="I367" s="659" t="s">
        <v>2770</v>
      </c>
      <c r="J367" s="659" t="s">
        <v>1153</v>
      </c>
      <c r="K367" s="659" t="s">
        <v>2771</v>
      </c>
      <c r="L367" s="662">
        <v>378.91</v>
      </c>
      <c r="M367" s="662">
        <v>378.91</v>
      </c>
      <c r="N367" s="659">
        <v>1</v>
      </c>
      <c r="O367" s="663">
        <v>1</v>
      </c>
      <c r="P367" s="662"/>
      <c r="Q367" s="664">
        <v>0</v>
      </c>
      <c r="R367" s="659"/>
      <c r="S367" s="664">
        <v>0</v>
      </c>
      <c r="T367" s="663"/>
      <c r="U367" s="665">
        <v>0</v>
      </c>
    </row>
    <row r="368" spans="1:21" ht="14.4" customHeight="1" x14ac:dyDescent="0.3">
      <c r="A368" s="658">
        <v>50</v>
      </c>
      <c r="B368" s="659" t="s">
        <v>517</v>
      </c>
      <c r="C368" s="659">
        <v>89301501</v>
      </c>
      <c r="D368" s="660" t="s">
        <v>3255</v>
      </c>
      <c r="E368" s="661" t="s">
        <v>2385</v>
      </c>
      <c r="F368" s="659" t="s">
        <v>2370</v>
      </c>
      <c r="G368" s="659" t="s">
        <v>2408</v>
      </c>
      <c r="H368" s="659" t="s">
        <v>518</v>
      </c>
      <c r="I368" s="659" t="s">
        <v>2455</v>
      </c>
      <c r="J368" s="659" t="s">
        <v>2410</v>
      </c>
      <c r="K368" s="659" t="s">
        <v>2329</v>
      </c>
      <c r="L368" s="662">
        <v>0</v>
      </c>
      <c r="M368" s="662">
        <v>0</v>
      </c>
      <c r="N368" s="659">
        <v>2</v>
      </c>
      <c r="O368" s="663">
        <v>1</v>
      </c>
      <c r="P368" s="662"/>
      <c r="Q368" s="664"/>
      <c r="R368" s="659"/>
      <c r="S368" s="664">
        <v>0</v>
      </c>
      <c r="T368" s="663"/>
      <c r="U368" s="665">
        <v>0</v>
      </c>
    </row>
    <row r="369" spans="1:21" ht="14.4" customHeight="1" x14ac:dyDescent="0.3">
      <c r="A369" s="658">
        <v>50</v>
      </c>
      <c r="B369" s="659" t="s">
        <v>517</v>
      </c>
      <c r="C369" s="659">
        <v>89301501</v>
      </c>
      <c r="D369" s="660" t="s">
        <v>3255</v>
      </c>
      <c r="E369" s="661" t="s">
        <v>2385</v>
      </c>
      <c r="F369" s="659" t="s">
        <v>2370</v>
      </c>
      <c r="G369" s="659" t="s">
        <v>2408</v>
      </c>
      <c r="H369" s="659" t="s">
        <v>518</v>
      </c>
      <c r="I369" s="659" t="s">
        <v>2531</v>
      </c>
      <c r="J369" s="659" t="s">
        <v>938</v>
      </c>
      <c r="K369" s="659" t="s">
        <v>736</v>
      </c>
      <c r="L369" s="662">
        <v>30.65</v>
      </c>
      <c r="M369" s="662">
        <v>30.65</v>
      </c>
      <c r="N369" s="659">
        <v>1</v>
      </c>
      <c r="O369" s="663">
        <v>0.5</v>
      </c>
      <c r="P369" s="662"/>
      <c r="Q369" s="664">
        <v>0</v>
      </c>
      <c r="R369" s="659"/>
      <c r="S369" s="664">
        <v>0</v>
      </c>
      <c r="T369" s="663"/>
      <c r="U369" s="665">
        <v>0</v>
      </c>
    </row>
    <row r="370" spans="1:21" ht="14.4" customHeight="1" x14ac:dyDescent="0.3">
      <c r="A370" s="658">
        <v>50</v>
      </c>
      <c r="B370" s="659" t="s">
        <v>517</v>
      </c>
      <c r="C370" s="659">
        <v>89301501</v>
      </c>
      <c r="D370" s="660" t="s">
        <v>3255</v>
      </c>
      <c r="E370" s="661" t="s">
        <v>2385</v>
      </c>
      <c r="F370" s="659" t="s">
        <v>2370</v>
      </c>
      <c r="G370" s="659" t="s">
        <v>2408</v>
      </c>
      <c r="H370" s="659" t="s">
        <v>518</v>
      </c>
      <c r="I370" s="659" t="s">
        <v>2772</v>
      </c>
      <c r="J370" s="659" t="s">
        <v>1020</v>
      </c>
      <c r="K370" s="659" t="s">
        <v>2773</v>
      </c>
      <c r="L370" s="662">
        <v>30.65</v>
      </c>
      <c r="M370" s="662">
        <v>30.65</v>
      </c>
      <c r="N370" s="659">
        <v>1</v>
      </c>
      <c r="O370" s="663">
        <v>0.5</v>
      </c>
      <c r="P370" s="662"/>
      <c r="Q370" s="664">
        <v>0</v>
      </c>
      <c r="R370" s="659"/>
      <c r="S370" s="664">
        <v>0</v>
      </c>
      <c r="T370" s="663"/>
      <c r="U370" s="665">
        <v>0</v>
      </c>
    </row>
    <row r="371" spans="1:21" ht="14.4" customHeight="1" x14ac:dyDescent="0.3">
      <c r="A371" s="658">
        <v>50</v>
      </c>
      <c r="B371" s="659" t="s">
        <v>517</v>
      </c>
      <c r="C371" s="659">
        <v>89301501</v>
      </c>
      <c r="D371" s="660" t="s">
        <v>3255</v>
      </c>
      <c r="E371" s="661" t="s">
        <v>2385</v>
      </c>
      <c r="F371" s="659" t="s">
        <v>2370</v>
      </c>
      <c r="G371" s="659" t="s">
        <v>2415</v>
      </c>
      <c r="H371" s="659" t="s">
        <v>518</v>
      </c>
      <c r="I371" s="659" t="s">
        <v>2463</v>
      </c>
      <c r="J371" s="659" t="s">
        <v>705</v>
      </c>
      <c r="K371" s="659" t="s">
        <v>2464</v>
      </c>
      <c r="L371" s="662">
        <v>0</v>
      </c>
      <c r="M371" s="662">
        <v>0</v>
      </c>
      <c r="N371" s="659">
        <v>1</v>
      </c>
      <c r="O371" s="663">
        <v>0.5</v>
      </c>
      <c r="P371" s="662"/>
      <c r="Q371" s="664"/>
      <c r="R371" s="659"/>
      <c r="S371" s="664">
        <v>0</v>
      </c>
      <c r="T371" s="663"/>
      <c r="U371" s="665">
        <v>0</v>
      </c>
    </row>
    <row r="372" spans="1:21" ht="14.4" customHeight="1" x14ac:dyDescent="0.3">
      <c r="A372" s="658">
        <v>50</v>
      </c>
      <c r="B372" s="659" t="s">
        <v>517</v>
      </c>
      <c r="C372" s="659">
        <v>89301501</v>
      </c>
      <c r="D372" s="660" t="s">
        <v>3255</v>
      </c>
      <c r="E372" s="661" t="s">
        <v>2385</v>
      </c>
      <c r="F372" s="659" t="s">
        <v>2370</v>
      </c>
      <c r="G372" s="659" t="s">
        <v>2415</v>
      </c>
      <c r="H372" s="659" t="s">
        <v>518</v>
      </c>
      <c r="I372" s="659" t="s">
        <v>2421</v>
      </c>
      <c r="J372" s="659" t="s">
        <v>1067</v>
      </c>
      <c r="K372" s="659" t="s">
        <v>2422</v>
      </c>
      <c r="L372" s="662">
        <v>0</v>
      </c>
      <c r="M372" s="662">
        <v>0</v>
      </c>
      <c r="N372" s="659">
        <v>1</v>
      </c>
      <c r="O372" s="663">
        <v>0.5</v>
      </c>
      <c r="P372" s="662"/>
      <c r="Q372" s="664"/>
      <c r="R372" s="659"/>
      <c r="S372" s="664">
        <v>0</v>
      </c>
      <c r="T372" s="663"/>
      <c r="U372" s="665">
        <v>0</v>
      </c>
    </row>
    <row r="373" spans="1:21" ht="14.4" customHeight="1" x14ac:dyDescent="0.3">
      <c r="A373" s="658">
        <v>50</v>
      </c>
      <c r="B373" s="659" t="s">
        <v>517</v>
      </c>
      <c r="C373" s="659">
        <v>89301501</v>
      </c>
      <c r="D373" s="660" t="s">
        <v>3255</v>
      </c>
      <c r="E373" s="661" t="s">
        <v>2385</v>
      </c>
      <c r="F373" s="659" t="s">
        <v>2370</v>
      </c>
      <c r="G373" s="659" t="s">
        <v>2465</v>
      </c>
      <c r="H373" s="659" t="s">
        <v>1208</v>
      </c>
      <c r="I373" s="659" t="s">
        <v>1398</v>
      </c>
      <c r="J373" s="659" t="s">
        <v>1399</v>
      </c>
      <c r="K373" s="659" t="s">
        <v>1400</v>
      </c>
      <c r="L373" s="662">
        <v>55.38</v>
      </c>
      <c r="M373" s="662">
        <v>55.38</v>
      </c>
      <c r="N373" s="659">
        <v>1</v>
      </c>
      <c r="O373" s="663">
        <v>0.5</v>
      </c>
      <c r="P373" s="662"/>
      <c r="Q373" s="664">
        <v>0</v>
      </c>
      <c r="R373" s="659"/>
      <c r="S373" s="664">
        <v>0</v>
      </c>
      <c r="T373" s="663"/>
      <c r="U373" s="665">
        <v>0</v>
      </c>
    </row>
    <row r="374" spans="1:21" ht="14.4" customHeight="1" x14ac:dyDescent="0.3">
      <c r="A374" s="658">
        <v>50</v>
      </c>
      <c r="B374" s="659" t="s">
        <v>517</v>
      </c>
      <c r="C374" s="659">
        <v>89301501</v>
      </c>
      <c r="D374" s="660" t="s">
        <v>3255</v>
      </c>
      <c r="E374" s="661" t="s">
        <v>2385</v>
      </c>
      <c r="F374" s="659" t="s">
        <v>2370</v>
      </c>
      <c r="G374" s="659" t="s">
        <v>2424</v>
      </c>
      <c r="H374" s="659" t="s">
        <v>518</v>
      </c>
      <c r="I374" s="659" t="s">
        <v>2425</v>
      </c>
      <c r="J374" s="659" t="s">
        <v>896</v>
      </c>
      <c r="K374" s="659" t="s">
        <v>1271</v>
      </c>
      <c r="L374" s="662">
        <v>67.42</v>
      </c>
      <c r="M374" s="662">
        <v>67.42</v>
      </c>
      <c r="N374" s="659">
        <v>1</v>
      </c>
      <c r="O374" s="663">
        <v>0.5</v>
      </c>
      <c r="P374" s="662"/>
      <c r="Q374" s="664">
        <v>0</v>
      </c>
      <c r="R374" s="659"/>
      <c r="S374" s="664">
        <v>0</v>
      </c>
      <c r="T374" s="663"/>
      <c r="U374" s="665">
        <v>0</v>
      </c>
    </row>
    <row r="375" spans="1:21" ht="14.4" customHeight="1" x14ac:dyDescent="0.3">
      <c r="A375" s="658">
        <v>50</v>
      </c>
      <c r="B375" s="659" t="s">
        <v>517</v>
      </c>
      <c r="C375" s="659">
        <v>89301501</v>
      </c>
      <c r="D375" s="660" t="s">
        <v>3255</v>
      </c>
      <c r="E375" s="661" t="s">
        <v>2385</v>
      </c>
      <c r="F375" s="659" t="s">
        <v>2370</v>
      </c>
      <c r="G375" s="659" t="s">
        <v>2435</v>
      </c>
      <c r="H375" s="659" t="s">
        <v>1208</v>
      </c>
      <c r="I375" s="659" t="s">
        <v>1295</v>
      </c>
      <c r="J375" s="659" t="s">
        <v>2285</v>
      </c>
      <c r="K375" s="659" t="s">
        <v>890</v>
      </c>
      <c r="L375" s="662">
        <v>67.42</v>
      </c>
      <c r="M375" s="662">
        <v>67.42</v>
      </c>
      <c r="N375" s="659">
        <v>1</v>
      </c>
      <c r="O375" s="663">
        <v>1</v>
      </c>
      <c r="P375" s="662"/>
      <c r="Q375" s="664">
        <v>0</v>
      </c>
      <c r="R375" s="659"/>
      <c r="S375" s="664">
        <v>0</v>
      </c>
      <c r="T375" s="663"/>
      <c r="U375" s="665">
        <v>0</v>
      </c>
    </row>
    <row r="376" spans="1:21" ht="14.4" customHeight="1" x14ac:dyDescent="0.3">
      <c r="A376" s="658">
        <v>50</v>
      </c>
      <c r="B376" s="659" t="s">
        <v>517</v>
      </c>
      <c r="C376" s="659">
        <v>89301501</v>
      </c>
      <c r="D376" s="660" t="s">
        <v>3255</v>
      </c>
      <c r="E376" s="661" t="s">
        <v>2385</v>
      </c>
      <c r="F376" s="659" t="s">
        <v>2370</v>
      </c>
      <c r="G376" s="659" t="s">
        <v>2437</v>
      </c>
      <c r="H376" s="659" t="s">
        <v>518</v>
      </c>
      <c r="I376" s="659" t="s">
        <v>2438</v>
      </c>
      <c r="J376" s="659" t="s">
        <v>946</v>
      </c>
      <c r="K376" s="659" t="s">
        <v>2439</v>
      </c>
      <c r="L376" s="662">
        <v>112.13</v>
      </c>
      <c r="M376" s="662">
        <v>224.26</v>
      </c>
      <c r="N376" s="659">
        <v>2</v>
      </c>
      <c r="O376" s="663">
        <v>1.5</v>
      </c>
      <c r="P376" s="662"/>
      <c r="Q376" s="664">
        <v>0</v>
      </c>
      <c r="R376" s="659"/>
      <c r="S376" s="664">
        <v>0</v>
      </c>
      <c r="T376" s="663"/>
      <c r="U376" s="665">
        <v>0</v>
      </c>
    </row>
    <row r="377" spans="1:21" ht="14.4" customHeight="1" x14ac:dyDescent="0.3">
      <c r="A377" s="658">
        <v>50</v>
      </c>
      <c r="B377" s="659" t="s">
        <v>517</v>
      </c>
      <c r="C377" s="659">
        <v>89301501</v>
      </c>
      <c r="D377" s="660" t="s">
        <v>3255</v>
      </c>
      <c r="E377" s="661" t="s">
        <v>2385</v>
      </c>
      <c r="F377" s="659" t="s">
        <v>2370</v>
      </c>
      <c r="G377" s="659" t="s">
        <v>2485</v>
      </c>
      <c r="H377" s="659" t="s">
        <v>518</v>
      </c>
      <c r="I377" s="659" t="s">
        <v>1490</v>
      </c>
      <c r="J377" s="659" t="s">
        <v>1491</v>
      </c>
      <c r="K377" s="659" t="s">
        <v>2487</v>
      </c>
      <c r="L377" s="662">
        <v>23.46</v>
      </c>
      <c r="M377" s="662">
        <v>23.46</v>
      </c>
      <c r="N377" s="659">
        <v>1</v>
      </c>
      <c r="O377" s="663">
        <v>1</v>
      </c>
      <c r="P377" s="662"/>
      <c r="Q377" s="664">
        <v>0</v>
      </c>
      <c r="R377" s="659"/>
      <c r="S377" s="664">
        <v>0</v>
      </c>
      <c r="T377" s="663"/>
      <c r="U377" s="665">
        <v>0</v>
      </c>
    </row>
    <row r="378" spans="1:21" ht="14.4" customHeight="1" x14ac:dyDescent="0.3">
      <c r="A378" s="658">
        <v>50</v>
      </c>
      <c r="B378" s="659" t="s">
        <v>517</v>
      </c>
      <c r="C378" s="659">
        <v>89301501</v>
      </c>
      <c r="D378" s="660" t="s">
        <v>3255</v>
      </c>
      <c r="E378" s="661" t="s">
        <v>2385</v>
      </c>
      <c r="F378" s="659" t="s">
        <v>2370</v>
      </c>
      <c r="G378" s="659" t="s">
        <v>2440</v>
      </c>
      <c r="H378" s="659" t="s">
        <v>1208</v>
      </c>
      <c r="I378" s="659" t="s">
        <v>2494</v>
      </c>
      <c r="J378" s="659" t="s">
        <v>2495</v>
      </c>
      <c r="K378" s="659" t="s">
        <v>2496</v>
      </c>
      <c r="L378" s="662">
        <v>156.25</v>
      </c>
      <c r="M378" s="662">
        <v>156.25</v>
      </c>
      <c r="N378" s="659">
        <v>1</v>
      </c>
      <c r="O378" s="663">
        <v>0.5</v>
      </c>
      <c r="P378" s="662"/>
      <c r="Q378" s="664">
        <v>0</v>
      </c>
      <c r="R378" s="659"/>
      <c r="S378" s="664">
        <v>0</v>
      </c>
      <c r="T378" s="663"/>
      <c r="U378" s="665">
        <v>0</v>
      </c>
    </row>
    <row r="379" spans="1:21" ht="14.4" customHeight="1" x14ac:dyDescent="0.3">
      <c r="A379" s="658">
        <v>50</v>
      </c>
      <c r="B379" s="659" t="s">
        <v>517</v>
      </c>
      <c r="C379" s="659">
        <v>89301501</v>
      </c>
      <c r="D379" s="660" t="s">
        <v>3255</v>
      </c>
      <c r="E379" s="661" t="s">
        <v>2386</v>
      </c>
      <c r="F379" s="659" t="s">
        <v>2370</v>
      </c>
      <c r="G379" s="659" t="s">
        <v>2388</v>
      </c>
      <c r="H379" s="659" t="s">
        <v>1208</v>
      </c>
      <c r="I379" s="659" t="s">
        <v>1231</v>
      </c>
      <c r="J379" s="659" t="s">
        <v>1228</v>
      </c>
      <c r="K379" s="659" t="s">
        <v>2273</v>
      </c>
      <c r="L379" s="662">
        <v>150.55000000000001</v>
      </c>
      <c r="M379" s="662">
        <v>150.55000000000001</v>
      </c>
      <c r="N379" s="659">
        <v>1</v>
      </c>
      <c r="O379" s="663">
        <v>1</v>
      </c>
      <c r="P379" s="662"/>
      <c r="Q379" s="664">
        <v>0</v>
      </c>
      <c r="R379" s="659"/>
      <c r="S379" s="664">
        <v>0</v>
      </c>
      <c r="T379" s="663"/>
      <c r="U379" s="665">
        <v>0</v>
      </c>
    </row>
    <row r="380" spans="1:21" ht="14.4" customHeight="1" x14ac:dyDescent="0.3">
      <c r="A380" s="658">
        <v>50</v>
      </c>
      <c r="B380" s="659" t="s">
        <v>517</v>
      </c>
      <c r="C380" s="659">
        <v>89301501</v>
      </c>
      <c r="D380" s="660" t="s">
        <v>3255</v>
      </c>
      <c r="E380" s="661" t="s">
        <v>2386</v>
      </c>
      <c r="F380" s="659" t="s">
        <v>2370</v>
      </c>
      <c r="G380" s="659" t="s">
        <v>2388</v>
      </c>
      <c r="H380" s="659" t="s">
        <v>518</v>
      </c>
      <c r="I380" s="659" t="s">
        <v>2562</v>
      </c>
      <c r="J380" s="659" t="s">
        <v>2563</v>
      </c>
      <c r="K380" s="659" t="s">
        <v>2272</v>
      </c>
      <c r="L380" s="662">
        <v>0</v>
      </c>
      <c r="M380" s="662">
        <v>0</v>
      </c>
      <c r="N380" s="659">
        <v>1</v>
      </c>
      <c r="O380" s="663">
        <v>0.5</v>
      </c>
      <c r="P380" s="662"/>
      <c r="Q380" s="664"/>
      <c r="R380" s="659"/>
      <c r="S380" s="664">
        <v>0</v>
      </c>
      <c r="T380" s="663"/>
      <c r="U380" s="665">
        <v>0</v>
      </c>
    </row>
    <row r="381" spans="1:21" ht="14.4" customHeight="1" x14ac:dyDescent="0.3">
      <c r="A381" s="658">
        <v>50</v>
      </c>
      <c r="B381" s="659" t="s">
        <v>517</v>
      </c>
      <c r="C381" s="659">
        <v>89301501</v>
      </c>
      <c r="D381" s="660" t="s">
        <v>3255</v>
      </c>
      <c r="E381" s="661" t="s">
        <v>2386</v>
      </c>
      <c r="F381" s="659" t="s">
        <v>2370</v>
      </c>
      <c r="G381" s="659" t="s">
        <v>2391</v>
      </c>
      <c r="H381" s="659" t="s">
        <v>1208</v>
      </c>
      <c r="I381" s="659" t="s">
        <v>1386</v>
      </c>
      <c r="J381" s="659" t="s">
        <v>1391</v>
      </c>
      <c r="K381" s="659" t="s">
        <v>2293</v>
      </c>
      <c r="L381" s="662">
        <v>201.88</v>
      </c>
      <c r="M381" s="662">
        <v>201.88</v>
      </c>
      <c r="N381" s="659">
        <v>1</v>
      </c>
      <c r="O381" s="663">
        <v>0.5</v>
      </c>
      <c r="P381" s="662"/>
      <c r="Q381" s="664">
        <v>0</v>
      </c>
      <c r="R381" s="659"/>
      <c r="S381" s="664">
        <v>0</v>
      </c>
      <c r="T381" s="663"/>
      <c r="U381" s="665">
        <v>0</v>
      </c>
    </row>
    <row r="382" spans="1:21" ht="14.4" customHeight="1" x14ac:dyDescent="0.3">
      <c r="A382" s="658">
        <v>50</v>
      </c>
      <c r="B382" s="659" t="s">
        <v>517</v>
      </c>
      <c r="C382" s="659">
        <v>89301501</v>
      </c>
      <c r="D382" s="660" t="s">
        <v>3255</v>
      </c>
      <c r="E382" s="661" t="s">
        <v>2386</v>
      </c>
      <c r="F382" s="659" t="s">
        <v>2370</v>
      </c>
      <c r="G382" s="659" t="s">
        <v>2391</v>
      </c>
      <c r="H382" s="659" t="s">
        <v>1208</v>
      </c>
      <c r="I382" s="659" t="s">
        <v>2500</v>
      </c>
      <c r="J382" s="659" t="s">
        <v>2442</v>
      </c>
      <c r="K382" s="659" t="s">
        <v>2443</v>
      </c>
      <c r="L382" s="662">
        <v>312.54000000000002</v>
      </c>
      <c r="M382" s="662">
        <v>312.54000000000002</v>
      </c>
      <c r="N382" s="659">
        <v>1</v>
      </c>
      <c r="O382" s="663">
        <v>0.5</v>
      </c>
      <c r="P382" s="662"/>
      <c r="Q382" s="664">
        <v>0</v>
      </c>
      <c r="R382" s="659"/>
      <c r="S382" s="664">
        <v>0</v>
      </c>
      <c r="T382" s="663"/>
      <c r="U382" s="665">
        <v>0</v>
      </c>
    </row>
    <row r="383" spans="1:21" ht="14.4" customHeight="1" x14ac:dyDescent="0.3">
      <c r="A383" s="658">
        <v>50</v>
      </c>
      <c r="B383" s="659" t="s">
        <v>517</v>
      </c>
      <c r="C383" s="659">
        <v>89301501</v>
      </c>
      <c r="D383" s="660" t="s">
        <v>3255</v>
      </c>
      <c r="E383" s="661" t="s">
        <v>2386</v>
      </c>
      <c r="F383" s="659" t="s">
        <v>2370</v>
      </c>
      <c r="G383" s="659" t="s">
        <v>2392</v>
      </c>
      <c r="H383" s="659" t="s">
        <v>518</v>
      </c>
      <c r="I383" s="659" t="s">
        <v>2573</v>
      </c>
      <c r="J383" s="659" t="s">
        <v>2574</v>
      </c>
      <c r="K383" s="659" t="s">
        <v>2575</v>
      </c>
      <c r="L383" s="662">
        <v>31.43</v>
      </c>
      <c r="M383" s="662">
        <v>62.86</v>
      </c>
      <c r="N383" s="659">
        <v>2</v>
      </c>
      <c r="O383" s="663">
        <v>1</v>
      </c>
      <c r="P383" s="662"/>
      <c r="Q383" s="664">
        <v>0</v>
      </c>
      <c r="R383" s="659"/>
      <c r="S383" s="664">
        <v>0</v>
      </c>
      <c r="T383" s="663"/>
      <c r="U383" s="665">
        <v>0</v>
      </c>
    </row>
    <row r="384" spans="1:21" ht="14.4" customHeight="1" x14ac:dyDescent="0.3">
      <c r="A384" s="658">
        <v>50</v>
      </c>
      <c r="B384" s="659" t="s">
        <v>517</v>
      </c>
      <c r="C384" s="659">
        <v>89301501</v>
      </c>
      <c r="D384" s="660" t="s">
        <v>3255</v>
      </c>
      <c r="E384" s="661" t="s">
        <v>2386</v>
      </c>
      <c r="F384" s="659" t="s">
        <v>2370</v>
      </c>
      <c r="G384" s="659" t="s">
        <v>2392</v>
      </c>
      <c r="H384" s="659" t="s">
        <v>1208</v>
      </c>
      <c r="I384" s="659" t="s">
        <v>1269</v>
      </c>
      <c r="J384" s="659" t="s">
        <v>1270</v>
      </c>
      <c r="K384" s="659" t="s">
        <v>1271</v>
      </c>
      <c r="L384" s="662">
        <v>44.89</v>
      </c>
      <c r="M384" s="662">
        <v>89.78</v>
      </c>
      <c r="N384" s="659">
        <v>2</v>
      </c>
      <c r="O384" s="663">
        <v>1.5</v>
      </c>
      <c r="P384" s="662"/>
      <c r="Q384" s="664">
        <v>0</v>
      </c>
      <c r="R384" s="659"/>
      <c r="S384" s="664">
        <v>0</v>
      </c>
      <c r="T384" s="663"/>
      <c r="U384" s="665">
        <v>0</v>
      </c>
    </row>
    <row r="385" spans="1:21" ht="14.4" customHeight="1" x14ac:dyDescent="0.3">
      <c r="A385" s="658">
        <v>50</v>
      </c>
      <c r="B385" s="659" t="s">
        <v>517</v>
      </c>
      <c r="C385" s="659">
        <v>89301501</v>
      </c>
      <c r="D385" s="660" t="s">
        <v>3255</v>
      </c>
      <c r="E385" s="661" t="s">
        <v>2386</v>
      </c>
      <c r="F385" s="659" t="s">
        <v>2370</v>
      </c>
      <c r="G385" s="659" t="s">
        <v>2392</v>
      </c>
      <c r="H385" s="659" t="s">
        <v>1208</v>
      </c>
      <c r="I385" s="659" t="s">
        <v>1924</v>
      </c>
      <c r="J385" s="659" t="s">
        <v>1925</v>
      </c>
      <c r="K385" s="659" t="s">
        <v>1926</v>
      </c>
      <c r="L385" s="662">
        <v>60.02</v>
      </c>
      <c r="M385" s="662">
        <v>60.02</v>
      </c>
      <c r="N385" s="659">
        <v>1</v>
      </c>
      <c r="O385" s="663">
        <v>0.5</v>
      </c>
      <c r="P385" s="662"/>
      <c r="Q385" s="664">
        <v>0</v>
      </c>
      <c r="R385" s="659"/>
      <c r="S385" s="664">
        <v>0</v>
      </c>
      <c r="T385" s="663"/>
      <c r="U385" s="665">
        <v>0</v>
      </c>
    </row>
    <row r="386" spans="1:21" ht="14.4" customHeight="1" x14ac:dyDescent="0.3">
      <c r="A386" s="658">
        <v>50</v>
      </c>
      <c r="B386" s="659" t="s">
        <v>517</v>
      </c>
      <c r="C386" s="659">
        <v>89301501</v>
      </c>
      <c r="D386" s="660" t="s">
        <v>3255</v>
      </c>
      <c r="E386" s="661" t="s">
        <v>2386</v>
      </c>
      <c r="F386" s="659" t="s">
        <v>2370</v>
      </c>
      <c r="G386" s="659" t="s">
        <v>2581</v>
      </c>
      <c r="H386" s="659" t="s">
        <v>518</v>
      </c>
      <c r="I386" s="659" t="s">
        <v>2774</v>
      </c>
      <c r="J386" s="659" t="s">
        <v>2583</v>
      </c>
      <c r="K386" s="659" t="s">
        <v>2775</v>
      </c>
      <c r="L386" s="662">
        <v>0</v>
      </c>
      <c r="M386" s="662">
        <v>0</v>
      </c>
      <c r="N386" s="659">
        <v>1</v>
      </c>
      <c r="O386" s="663">
        <v>0.5</v>
      </c>
      <c r="P386" s="662"/>
      <c r="Q386" s="664"/>
      <c r="R386" s="659"/>
      <c r="S386" s="664">
        <v>0</v>
      </c>
      <c r="T386" s="663"/>
      <c r="U386" s="665">
        <v>0</v>
      </c>
    </row>
    <row r="387" spans="1:21" ht="14.4" customHeight="1" x14ac:dyDescent="0.3">
      <c r="A387" s="658">
        <v>50</v>
      </c>
      <c r="B387" s="659" t="s">
        <v>517</v>
      </c>
      <c r="C387" s="659">
        <v>89301501</v>
      </c>
      <c r="D387" s="660" t="s">
        <v>3255</v>
      </c>
      <c r="E387" s="661" t="s">
        <v>2386</v>
      </c>
      <c r="F387" s="659" t="s">
        <v>2370</v>
      </c>
      <c r="G387" s="659" t="s">
        <v>2397</v>
      </c>
      <c r="H387" s="659" t="s">
        <v>518</v>
      </c>
      <c r="I387" s="659" t="s">
        <v>801</v>
      </c>
      <c r="J387" s="659" t="s">
        <v>869</v>
      </c>
      <c r="K387" s="659" t="s">
        <v>2585</v>
      </c>
      <c r="L387" s="662">
        <v>128.9</v>
      </c>
      <c r="M387" s="662">
        <v>128.9</v>
      </c>
      <c r="N387" s="659">
        <v>1</v>
      </c>
      <c r="O387" s="663">
        <v>1</v>
      </c>
      <c r="P387" s="662"/>
      <c r="Q387" s="664">
        <v>0</v>
      </c>
      <c r="R387" s="659"/>
      <c r="S387" s="664">
        <v>0</v>
      </c>
      <c r="T387" s="663"/>
      <c r="U387" s="665">
        <v>0</v>
      </c>
    </row>
    <row r="388" spans="1:21" ht="14.4" customHeight="1" x14ac:dyDescent="0.3">
      <c r="A388" s="658">
        <v>50</v>
      </c>
      <c r="B388" s="659" t="s">
        <v>517</v>
      </c>
      <c r="C388" s="659">
        <v>89301501</v>
      </c>
      <c r="D388" s="660" t="s">
        <v>3255</v>
      </c>
      <c r="E388" s="661" t="s">
        <v>2386</v>
      </c>
      <c r="F388" s="659" t="s">
        <v>2370</v>
      </c>
      <c r="G388" s="659" t="s">
        <v>2400</v>
      </c>
      <c r="H388" s="659" t="s">
        <v>1208</v>
      </c>
      <c r="I388" s="659" t="s">
        <v>1347</v>
      </c>
      <c r="J388" s="659" t="s">
        <v>1348</v>
      </c>
      <c r="K388" s="659" t="s">
        <v>1349</v>
      </c>
      <c r="L388" s="662">
        <v>58.29</v>
      </c>
      <c r="M388" s="662">
        <v>58.29</v>
      </c>
      <c r="N388" s="659">
        <v>1</v>
      </c>
      <c r="O388" s="663">
        <v>0.5</v>
      </c>
      <c r="P388" s="662">
        <v>58.29</v>
      </c>
      <c r="Q388" s="664">
        <v>1</v>
      </c>
      <c r="R388" s="659">
        <v>1</v>
      </c>
      <c r="S388" s="664">
        <v>1</v>
      </c>
      <c r="T388" s="663">
        <v>0.5</v>
      </c>
      <c r="U388" s="665">
        <v>1</v>
      </c>
    </row>
    <row r="389" spans="1:21" ht="14.4" customHeight="1" x14ac:dyDescent="0.3">
      <c r="A389" s="658">
        <v>50</v>
      </c>
      <c r="B389" s="659" t="s">
        <v>517</v>
      </c>
      <c r="C389" s="659">
        <v>89301501</v>
      </c>
      <c r="D389" s="660" t="s">
        <v>3255</v>
      </c>
      <c r="E389" s="661" t="s">
        <v>2386</v>
      </c>
      <c r="F389" s="659" t="s">
        <v>2370</v>
      </c>
      <c r="G389" s="659" t="s">
        <v>2776</v>
      </c>
      <c r="H389" s="659" t="s">
        <v>518</v>
      </c>
      <c r="I389" s="659" t="s">
        <v>2777</v>
      </c>
      <c r="J389" s="659" t="s">
        <v>2778</v>
      </c>
      <c r="K389" s="659" t="s">
        <v>2779</v>
      </c>
      <c r="L389" s="662">
        <v>163.9</v>
      </c>
      <c r="M389" s="662">
        <v>163.9</v>
      </c>
      <c r="N389" s="659">
        <v>1</v>
      </c>
      <c r="O389" s="663">
        <v>0.5</v>
      </c>
      <c r="P389" s="662"/>
      <c r="Q389" s="664">
        <v>0</v>
      </c>
      <c r="R389" s="659"/>
      <c r="S389" s="664">
        <v>0</v>
      </c>
      <c r="T389" s="663"/>
      <c r="U389" s="665">
        <v>0</v>
      </c>
    </row>
    <row r="390" spans="1:21" ht="14.4" customHeight="1" x14ac:dyDescent="0.3">
      <c r="A390" s="658">
        <v>50</v>
      </c>
      <c r="B390" s="659" t="s">
        <v>517</v>
      </c>
      <c r="C390" s="659">
        <v>89301501</v>
      </c>
      <c r="D390" s="660" t="s">
        <v>3255</v>
      </c>
      <c r="E390" s="661" t="s">
        <v>2386</v>
      </c>
      <c r="F390" s="659" t="s">
        <v>2370</v>
      </c>
      <c r="G390" s="659" t="s">
        <v>2595</v>
      </c>
      <c r="H390" s="659" t="s">
        <v>518</v>
      </c>
      <c r="I390" s="659" t="s">
        <v>903</v>
      </c>
      <c r="J390" s="659" t="s">
        <v>904</v>
      </c>
      <c r="K390" s="659" t="s">
        <v>905</v>
      </c>
      <c r="L390" s="662">
        <v>24.22</v>
      </c>
      <c r="M390" s="662">
        <v>24.22</v>
      </c>
      <c r="N390" s="659">
        <v>1</v>
      </c>
      <c r="O390" s="663">
        <v>0.5</v>
      </c>
      <c r="P390" s="662"/>
      <c r="Q390" s="664">
        <v>0</v>
      </c>
      <c r="R390" s="659"/>
      <c r="S390" s="664">
        <v>0</v>
      </c>
      <c r="T390" s="663"/>
      <c r="U390" s="665">
        <v>0</v>
      </c>
    </row>
    <row r="391" spans="1:21" ht="14.4" customHeight="1" x14ac:dyDescent="0.3">
      <c r="A391" s="658">
        <v>50</v>
      </c>
      <c r="B391" s="659" t="s">
        <v>517</v>
      </c>
      <c r="C391" s="659">
        <v>89301501</v>
      </c>
      <c r="D391" s="660" t="s">
        <v>3255</v>
      </c>
      <c r="E391" s="661" t="s">
        <v>2386</v>
      </c>
      <c r="F391" s="659" t="s">
        <v>2370</v>
      </c>
      <c r="G391" s="659" t="s">
        <v>2600</v>
      </c>
      <c r="H391" s="659" t="s">
        <v>518</v>
      </c>
      <c r="I391" s="659" t="s">
        <v>2601</v>
      </c>
      <c r="J391" s="659" t="s">
        <v>2602</v>
      </c>
      <c r="K391" s="659" t="s">
        <v>2603</v>
      </c>
      <c r="L391" s="662">
        <v>0</v>
      </c>
      <c r="M391" s="662">
        <v>0</v>
      </c>
      <c r="N391" s="659">
        <v>1</v>
      </c>
      <c r="O391" s="663">
        <v>1</v>
      </c>
      <c r="P391" s="662"/>
      <c r="Q391" s="664"/>
      <c r="R391" s="659"/>
      <c r="S391" s="664">
        <v>0</v>
      </c>
      <c r="T391" s="663"/>
      <c r="U391" s="665">
        <v>0</v>
      </c>
    </row>
    <row r="392" spans="1:21" ht="14.4" customHeight="1" x14ac:dyDescent="0.3">
      <c r="A392" s="658">
        <v>50</v>
      </c>
      <c r="B392" s="659" t="s">
        <v>517</v>
      </c>
      <c r="C392" s="659">
        <v>89301501</v>
      </c>
      <c r="D392" s="660" t="s">
        <v>3255</v>
      </c>
      <c r="E392" s="661" t="s">
        <v>2386</v>
      </c>
      <c r="F392" s="659" t="s">
        <v>2370</v>
      </c>
      <c r="G392" s="659" t="s">
        <v>2407</v>
      </c>
      <c r="H392" s="659" t="s">
        <v>518</v>
      </c>
      <c r="I392" s="659" t="s">
        <v>2780</v>
      </c>
      <c r="J392" s="659" t="s">
        <v>542</v>
      </c>
      <c r="K392" s="659" t="s">
        <v>2683</v>
      </c>
      <c r="L392" s="662">
        <v>0</v>
      </c>
      <c r="M392" s="662">
        <v>0</v>
      </c>
      <c r="N392" s="659">
        <v>3</v>
      </c>
      <c r="O392" s="663">
        <v>2.5</v>
      </c>
      <c r="P392" s="662"/>
      <c r="Q392" s="664"/>
      <c r="R392" s="659"/>
      <c r="S392" s="664">
        <v>0</v>
      </c>
      <c r="T392" s="663"/>
      <c r="U392" s="665">
        <v>0</v>
      </c>
    </row>
    <row r="393" spans="1:21" ht="14.4" customHeight="1" x14ac:dyDescent="0.3">
      <c r="A393" s="658">
        <v>50</v>
      </c>
      <c r="B393" s="659" t="s">
        <v>517</v>
      </c>
      <c r="C393" s="659">
        <v>89301501</v>
      </c>
      <c r="D393" s="660" t="s">
        <v>3255</v>
      </c>
      <c r="E393" s="661" t="s">
        <v>2386</v>
      </c>
      <c r="F393" s="659" t="s">
        <v>2370</v>
      </c>
      <c r="G393" s="659" t="s">
        <v>2407</v>
      </c>
      <c r="H393" s="659" t="s">
        <v>518</v>
      </c>
      <c r="I393" s="659" t="s">
        <v>541</v>
      </c>
      <c r="J393" s="659" t="s">
        <v>542</v>
      </c>
      <c r="K393" s="659" t="s">
        <v>543</v>
      </c>
      <c r="L393" s="662">
        <v>104.66</v>
      </c>
      <c r="M393" s="662">
        <v>209.32</v>
      </c>
      <c r="N393" s="659">
        <v>2</v>
      </c>
      <c r="O393" s="663">
        <v>1.5</v>
      </c>
      <c r="P393" s="662"/>
      <c r="Q393" s="664">
        <v>0</v>
      </c>
      <c r="R393" s="659"/>
      <c r="S393" s="664">
        <v>0</v>
      </c>
      <c r="T393" s="663"/>
      <c r="U393" s="665">
        <v>0</v>
      </c>
    </row>
    <row r="394" spans="1:21" ht="14.4" customHeight="1" x14ac:dyDescent="0.3">
      <c r="A394" s="658">
        <v>50</v>
      </c>
      <c r="B394" s="659" t="s">
        <v>517</v>
      </c>
      <c r="C394" s="659">
        <v>89301501</v>
      </c>
      <c r="D394" s="660" t="s">
        <v>3255</v>
      </c>
      <c r="E394" s="661" t="s">
        <v>2386</v>
      </c>
      <c r="F394" s="659" t="s">
        <v>2370</v>
      </c>
      <c r="G394" s="659" t="s">
        <v>2408</v>
      </c>
      <c r="H394" s="659" t="s">
        <v>518</v>
      </c>
      <c r="I394" s="659" t="s">
        <v>2455</v>
      </c>
      <c r="J394" s="659" t="s">
        <v>2410</v>
      </c>
      <c r="K394" s="659" t="s">
        <v>2329</v>
      </c>
      <c r="L394" s="662">
        <v>0</v>
      </c>
      <c r="M394" s="662">
        <v>0</v>
      </c>
      <c r="N394" s="659">
        <v>1</v>
      </c>
      <c r="O394" s="663">
        <v>0.5</v>
      </c>
      <c r="P394" s="662"/>
      <c r="Q394" s="664"/>
      <c r="R394" s="659"/>
      <c r="S394" s="664">
        <v>0</v>
      </c>
      <c r="T394" s="663"/>
      <c r="U394" s="665">
        <v>0</v>
      </c>
    </row>
    <row r="395" spans="1:21" ht="14.4" customHeight="1" x14ac:dyDescent="0.3">
      <c r="A395" s="658">
        <v>50</v>
      </c>
      <c r="B395" s="659" t="s">
        <v>517</v>
      </c>
      <c r="C395" s="659">
        <v>89301501</v>
      </c>
      <c r="D395" s="660" t="s">
        <v>3255</v>
      </c>
      <c r="E395" s="661" t="s">
        <v>2386</v>
      </c>
      <c r="F395" s="659" t="s">
        <v>2370</v>
      </c>
      <c r="G395" s="659" t="s">
        <v>2408</v>
      </c>
      <c r="H395" s="659" t="s">
        <v>518</v>
      </c>
      <c r="I395" s="659" t="s">
        <v>2531</v>
      </c>
      <c r="J395" s="659" t="s">
        <v>938</v>
      </c>
      <c r="K395" s="659" t="s">
        <v>736</v>
      </c>
      <c r="L395" s="662">
        <v>30.65</v>
      </c>
      <c r="M395" s="662">
        <v>30.65</v>
      </c>
      <c r="N395" s="659">
        <v>1</v>
      </c>
      <c r="O395" s="663">
        <v>0.5</v>
      </c>
      <c r="P395" s="662"/>
      <c r="Q395" s="664">
        <v>0</v>
      </c>
      <c r="R395" s="659"/>
      <c r="S395" s="664">
        <v>0</v>
      </c>
      <c r="T395" s="663"/>
      <c r="U395" s="665">
        <v>0</v>
      </c>
    </row>
    <row r="396" spans="1:21" ht="14.4" customHeight="1" x14ac:dyDescent="0.3">
      <c r="A396" s="658">
        <v>50</v>
      </c>
      <c r="B396" s="659" t="s">
        <v>517</v>
      </c>
      <c r="C396" s="659">
        <v>89301501</v>
      </c>
      <c r="D396" s="660" t="s">
        <v>3255</v>
      </c>
      <c r="E396" s="661" t="s">
        <v>2386</v>
      </c>
      <c r="F396" s="659" t="s">
        <v>2370</v>
      </c>
      <c r="G396" s="659" t="s">
        <v>2408</v>
      </c>
      <c r="H396" s="659" t="s">
        <v>518</v>
      </c>
      <c r="I396" s="659" t="s">
        <v>937</v>
      </c>
      <c r="J396" s="659" t="s">
        <v>938</v>
      </c>
      <c r="K396" s="659" t="s">
        <v>939</v>
      </c>
      <c r="L396" s="662">
        <v>61.29</v>
      </c>
      <c r="M396" s="662">
        <v>61.29</v>
      </c>
      <c r="N396" s="659">
        <v>1</v>
      </c>
      <c r="O396" s="663">
        <v>0.5</v>
      </c>
      <c r="P396" s="662"/>
      <c r="Q396" s="664">
        <v>0</v>
      </c>
      <c r="R396" s="659"/>
      <c r="S396" s="664">
        <v>0</v>
      </c>
      <c r="T396" s="663"/>
      <c r="U396" s="665">
        <v>0</v>
      </c>
    </row>
    <row r="397" spans="1:21" ht="14.4" customHeight="1" x14ac:dyDescent="0.3">
      <c r="A397" s="658">
        <v>50</v>
      </c>
      <c r="B397" s="659" t="s">
        <v>517</v>
      </c>
      <c r="C397" s="659">
        <v>89301501</v>
      </c>
      <c r="D397" s="660" t="s">
        <v>3255</v>
      </c>
      <c r="E397" s="661" t="s">
        <v>2386</v>
      </c>
      <c r="F397" s="659" t="s">
        <v>2370</v>
      </c>
      <c r="G397" s="659" t="s">
        <v>2408</v>
      </c>
      <c r="H397" s="659" t="s">
        <v>518</v>
      </c>
      <c r="I397" s="659" t="s">
        <v>949</v>
      </c>
      <c r="J397" s="659" t="s">
        <v>938</v>
      </c>
      <c r="K397" s="659" t="s">
        <v>950</v>
      </c>
      <c r="L397" s="662">
        <v>12.26</v>
      </c>
      <c r="M397" s="662">
        <v>12.26</v>
      </c>
      <c r="N397" s="659">
        <v>1</v>
      </c>
      <c r="O397" s="663">
        <v>0.5</v>
      </c>
      <c r="P397" s="662"/>
      <c r="Q397" s="664">
        <v>0</v>
      </c>
      <c r="R397" s="659"/>
      <c r="S397" s="664">
        <v>0</v>
      </c>
      <c r="T397" s="663"/>
      <c r="U397" s="665">
        <v>0</v>
      </c>
    </row>
    <row r="398" spans="1:21" ht="14.4" customHeight="1" x14ac:dyDescent="0.3">
      <c r="A398" s="658">
        <v>50</v>
      </c>
      <c r="B398" s="659" t="s">
        <v>517</v>
      </c>
      <c r="C398" s="659">
        <v>89301501</v>
      </c>
      <c r="D398" s="660" t="s">
        <v>3255</v>
      </c>
      <c r="E398" s="661" t="s">
        <v>2386</v>
      </c>
      <c r="F398" s="659" t="s">
        <v>2370</v>
      </c>
      <c r="G398" s="659" t="s">
        <v>2408</v>
      </c>
      <c r="H398" s="659" t="s">
        <v>518</v>
      </c>
      <c r="I398" s="659" t="s">
        <v>2532</v>
      </c>
      <c r="J398" s="659" t="s">
        <v>2410</v>
      </c>
      <c r="K398" s="659" t="s">
        <v>2533</v>
      </c>
      <c r="L398" s="662">
        <v>34.31</v>
      </c>
      <c r="M398" s="662">
        <v>34.31</v>
      </c>
      <c r="N398" s="659">
        <v>1</v>
      </c>
      <c r="O398" s="663">
        <v>0.5</v>
      </c>
      <c r="P398" s="662"/>
      <c r="Q398" s="664">
        <v>0</v>
      </c>
      <c r="R398" s="659"/>
      <c r="S398" s="664">
        <v>0</v>
      </c>
      <c r="T398" s="663"/>
      <c r="U398" s="665">
        <v>0</v>
      </c>
    </row>
    <row r="399" spans="1:21" ht="14.4" customHeight="1" x14ac:dyDescent="0.3">
      <c r="A399" s="658">
        <v>50</v>
      </c>
      <c r="B399" s="659" t="s">
        <v>517</v>
      </c>
      <c r="C399" s="659">
        <v>89301501</v>
      </c>
      <c r="D399" s="660" t="s">
        <v>3255</v>
      </c>
      <c r="E399" s="661" t="s">
        <v>2386</v>
      </c>
      <c r="F399" s="659" t="s">
        <v>2370</v>
      </c>
      <c r="G399" s="659" t="s">
        <v>2709</v>
      </c>
      <c r="H399" s="659" t="s">
        <v>1208</v>
      </c>
      <c r="I399" s="659" t="s">
        <v>1237</v>
      </c>
      <c r="J399" s="659" t="s">
        <v>2252</v>
      </c>
      <c r="K399" s="659" t="s">
        <v>2253</v>
      </c>
      <c r="L399" s="662">
        <v>97.97</v>
      </c>
      <c r="M399" s="662">
        <v>97.97</v>
      </c>
      <c r="N399" s="659">
        <v>1</v>
      </c>
      <c r="O399" s="663">
        <v>0.5</v>
      </c>
      <c r="P399" s="662"/>
      <c r="Q399" s="664">
        <v>0</v>
      </c>
      <c r="R399" s="659"/>
      <c r="S399" s="664">
        <v>0</v>
      </c>
      <c r="T399" s="663"/>
      <c r="U399" s="665">
        <v>0</v>
      </c>
    </row>
    <row r="400" spans="1:21" ht="14.4" customHeight="1" x14ac:dyDescent="0.3">
      <c r="A400" s="658">
        <v>50</v>
      </c>
      <c r="B400" s="659" t="s">
        <v>517</v>
      </c>
      <c r="C400" s="659">
        <v>89301501</v>
      </c>
      <c r="D400" s="660" t="s">
        <v>3255</v>
      </c>
      <c r="E400" s="661" t="s">
        <v>2386</v>
      </c>
      <c r="F400" s="659" t="s">
        <v>2370</v>
      </c>
      <c r="G400" s="659" t="s">
        <v>2415</v>
      </c>
      <c r="H400" s="659" t="s">
        <v>518</v>
      </c>
      <c r="I400" s="659" t="s">
        <v>769</v>
      </c>
      <c r="J400" s="659" t="s">
        <v>770</v>
      </c>
      <c r="K400" s="659" t="s">
        <v>771</v>
      </c>
      <c r="L400" s="662">
        <v>60.02</v>
      </c>
      <c r="M400" s="662">
        <v>60.02</v>
      </c>
      <c r="N400" s="659">
        <v>1</v>
      </c>
      <c r="O400" s="663">
        <v>0.5</v>
      </c>
      <c r="P400" s="662"/>
      <c r="Q400" s="664">
        <v>0</v>
      </c>
      <c r="R400" s="659"/>
      <c r="S400" s="664">
        <v>0</v>
      </c>
      <c r="T400" s="663"/>
      <c r="U400" s="665">
        <v>0</v>
      </c>
    </row>
    <row r="401" spans="1:21" ht="14.4" customHeight="1" x14ac:dyDescent="0.3">
      <c r="A401" s="658">
        <v>50</v>
      </c>
      <c r="B401" s="659" t="s">
        <v>517</v>
      </c>
      <c r="C401" s="659">
        <v>89301501</v>
      </c>
      <c r="D401" s="660" t="s">
        <v>3255</v>
      </c>
      <c r="E401" s="661" t="s">
        <v>2386</v>
      </c>
      <c r="F401" s="659" t="s">
        <v>2370</v>
      </c>
      <c r="G401" s="659" t="s">
        <v>2423</v>
      </c>
      <c r="H401" s="659" t="s">
        <v>1208</v>
      </c>
      <c r="I401" s="659" t="s">
        <v>1310</v>
      </c>
      <c r="J401" s="659" t="s">
        <v>1304</v>
      </c>
      <c r="K401" s="659" t="s">
        <v>1264</v>
      </c>
      <c r="L401" s="662">
        <v>2916.16</v>
      </c>
      <c r="M401" s="662">
        <v>2916.16</v>
      </c>
      <c r="N401" s="659">
        <v>1</v>
      </c>
      <c r="O401" s="663">
        <v>0.5</v>
      </c>
      <c r="P401" s="662"/>
      <c r="Q401" s="664">
        <v>0</v>
      </c>
      <c r="R401" s="659"/>
      <c r="S401" s="664">
        <v>0</v>
      </c>
      <c r="T401" s="663"/>
      <c r="U401" s="665">
        <v>0</v>
      </c>
    </row>
    <row r="402" spans="1:21" ht="14.4" customHeight="1" x14ac:dyDescent="0.3">
      <c r="A402" s="658">
        <v>50</v>
      </c>
      <c r="B402" s="659" t="s">
        <v>517</v>
      </c>
      <c r="C402" s="659">
        <v>89301501</v>
      </c>
      <c r="D402" s="660" t="s">
        <v>3255</v>
      </c>
      <c r="E402" s="661" t="s">
        <v>2386</v>
      </c>
      <c r="F402" s="659" t="s">
        <v>2370</v>
      </c>
      <c r="G402" s="659" t="s">
        <v>2720</v>
      </c>
      <c r="H402" s="659" t="s">
        <v>518</v>
      </c>
      <c r="I402" s="659" t="s">
        <v>976</v>
      </c>
      <c r="J402" s="659" t="s">
        <v>977</v>
      </c>
      <c r="K402" s="659" t="s">
        <v>978</v>
      </c>
      <c r="L402" s="662">
        <v>41.89</v>
      </c>
      <c r="M402" s="662">
        <v>41.89</v>
      </c>
      <c r="N402" s="659">
        <v>1</v>
      </c>
      <c r="O402" s="663">
        <v>0.5</v>
      </c>
      <c r="P402" s="662"/>
      <c r="Q402" s="664">
        <v>0</v>
      </c>
      <c r="R402" s="659"/>
      <c r="S402" s="664">
        <v>0</v>
      </c>
      <c r="T402" s="663"/>
      <c r="U402" s="665">
        <v>0</v>
      </c>
    </row>
    <row r="403" spans="1:21" ht="14.4" customHeight="1" x14ac:dyDescent="0.3">
      <c r="A403" s="658">
        <v>50</v>
      </c>
      <c r="B403" s="659" t="s">
        <v>517</v>
      </c>
      <c r="C403" s="659">
        <v>89301501</v>
      </c>
      <c r="D403" s="660" t="s">
        <v>3255</v>
      </c>
      <c r="E403" s="661" t="s">
        <v>2386</v>
      </c>
      <c r="F403" s="659" t="s">
        <v>2370</v>
      </c>
      <c r="G403" s="659" t="s">
        <v>2465</v>
      </c>
      <c r="H403" s="659" t="s">
        <v>1208</v>
      </c>
      <c r="I403" s="659" t="s">
        <v>1398</v>
      </c>
      <c r="J403" s="659" t="s">
        <v>1399</v>
      </c>
      <c r="K403" s="659" t="s">
        <v>1400</v>
      </c>
      <c r="L403" s="662">
        <v>55.38</v>
      </c>
      <c r="M403" s="662">
        <v>110.76</v>
      </c>
      <c r="N403" s="659">
        <v>2</v>
      </c>
      <c r="O403" s="663">
        <v>1</v>
      </c>
      <c r="P403" s="662"/>
      <c r="Q403" s="664">
        <v>0</v>
      </c>
      <c r="R403" s="659"/>
      <c r="S403" s="664">
        <v>0</v>
      </c>
      <c r="T403" s="663"/>
      <c r="U403" s="665">
        <v>0</v>
      </c>
    </row>
    <row r="404" spans="1:21" ht="14.4" customHeight="1" x14ac:dyDescent="0.3">
      <c r="A404" s="658">
        <v>50</v>
      </c>
      <c r="B404" s="659" t="s">
        <v>517</v>
      </c>
      <c r="C404" s="659">
        <v>89301501</v>
      </c>
      <c r="D404" s="660" t="s">
        <v>3255</v>
      </c>
      <c r="E404" s="661" t="s">
        <v>2386</v>
      </c>
      <c r="F404" s="659" t="s">
        <v>2370</v>
      </c>
      <c r="G404" s="659" t="s">
        <v>2781</v>
      </c>
      <c r="H404" s="659" t="s">
        <v>518</v>
      </c>
      <c r="I404" s="659" t="s">
        <v>2782</v>
      </c>
      <c r="J404" s="659" t="s">
        <v>2783</v>
      </c>
      <c r="K404" s="659" t="s">
        <v>2784</v>
      </c>
      <c r="L404" s="662">
        <v>121.59</v>
      </c>
      <c r="M404" s="662">
        <v>243.18</v>
      </c>
      <c r="N404" s="659">
        <v>2</v>
      </c>
      <c r="O404" s="663">
        <v>0.5</v>
      </c>
      <c r="P404" s="662">
        <v>243.18</v>
      </c>
      <c r="Q404" s="664">
        <v>1</v>
      </c>
      <c r="R404" s="659">
        <v>2</v>
      </c>
      <c r="S404" s="664">
        <v>1</v>
      </c>
      <c r="T404" s="663">
        <v>0.5</v>
      </c>
      <c r="U404" s="665">
        <v>1</v>
      </c>
    </row>
    <row r="405" spans="1:21" ht="14.4" customHeight="1" x14ac:dyDescent="0.3">
      <c r="A405" s="658">
        <v>50</v>
      </c>
      <c r="B405" s="659" t="s">
        <v>517</v>
      </c>
      <c r="C405" s="659">
        <v>89301501</v>
      </c>
      <c r="D405" s="660" t="s">
        <v>3255</v>
      </c>
      <c r="E405" s="661" t="s">
        <v>2386</v>
      </c>
      <c r="F405" s="659" t="s">
        <v>2370</v>
      </c>
      <c r="G405" s="659" t="s">
        <v>2469</v>
      </c>
      <c r="H405" s="659" t="s">
        <v>1208</v>
      </c>
      <c r="I405" s="659" t="s">
        <v>2669</v>
      </c>
      <c r="J405" s="659" t="s">
        <v>1277</v>
      </c>
      <c r="K405" s="659" t="s">
        <v>1278</v>
      </c>
      <c r="L405" s="662">
        <v>0</v>
      </c>
      <c r="M405" s="662">
        <v>0</v>
      </c>
      <c r="N405" s="659">
        <v>1</v>
      </c>
      <c r="O405" s="663">
        <v>0.5</v>
      </c>
      <c r="P405" s="662"/>
      <c r="Q405" s="664"/>
      <c r="R405" s="659"/>
      <c r="S405" s="664">
        <v>0</v>
      </c>
      <c r="T405" s="663"/>
      <c r="U405" s="665">
        <v>0</v>
      </c>
    </row>
    <row r="406" spans="1:21" ht="14.4" customHeight="1" x14ac:dyDescent="0.3">
      <c r="A406" s="658">
        <v>50</v>
      </c>
      <c r="B406" s="659" t="s">
        <v>517</v>
      </c>
      <c r="C406" s="659">
        <v>89301501</v>
      </c>
      <c r="D406" s="660" t="s">
        <v>3255</v>
      </c>
      <c r="E406" s="661" t="s">
        <v>2386</v>
      </c>
      <c r="F406" s="659" t="s">
        <v>2370</v>
      </c>
      <c r="G406" s="659" t="s">
        <v>2730</v>
      </c>
      <c r="H406" s="659" t="s">
        <v>518</v>
      </c>
      <c r="I406" s="659" t="s">
        <v>2785</v>
      </c>
      <c r="J406" s="659" t="s">
        <v>2732</v>
      </c>
      <c r="K406" s="659" t="s">
        <v>2786</v>
      </c>
      <c r="L406" s="662">
        <v>334.76</v>
      </c>
      <c r="M406" s="662">
        <v>334.76</v>
      </c>
      <c r="N406" s="659">
        <v>1</v>
      </c>
      <c r="O406" s="663">
        <v>0.5</v>
      </c>
      <c r="P406" s="662"/>
      <c r="Q406" s="664">
        <v>0</v>
      </c>
      <c r="R406" s="659"/>
      <c r="S406" s="664">
        <v>0</v>
      </c>
      <c r="T406" s="663"/>
      <c r="U406" s="665">
        <v>0</v>
      </c>
    </row>
    <row r="407" spans="1:21" ht="14.4" customHeight="1" x14ac:dyDescent="0.3">
      <c r="A407" s="658">
        <v>50</v>
      </c>
      <c r="B407" s="659" t="s">
        <v>517</v>
      </c>
      <c r="C407" s="659">
        <v>89301501</v>
      </c>
      <c r="D407" s="660" t="s">
        <v>3255</v>
      </c>
      <c r="E407" s="661" t="s">
        <v>2386</v>
      </c>
      <c r="F407" s="659" t="s">
        <v>2370</v>
      </c>
      <c r="G407" s="659" t="s">
        <v>2435</v>
      </c>
      <c r="H407" s="659" t="s">
        <v>1208</v>
      </c>
      <c r="I407" s="659" t="s">
        <v>1295</v>
      </c>
      <c r="J407" s="659" t="s">
        <v>2285</v>
      </c>
      <c r="K407" s="659" t="s">
        <v>890</v>
      </c>
      <c r="L407" s="662">
        <v>67.42</v>
      </c>
      <c r="M407" s="662">
        <v>67.42</v>
      </c>
      <c r="N407" s="659">
        <v>1</v>
      </c>
      <c r="O407" s="663">
        <v>0.5</v>
      </c>
      <c r="P407" s="662"/>
      <c r="Q407" s="664">
        <v>0</v>
      </c>
      <c r="R407" s="659"/>
      <c r="S407" s="664">
        <v>0</v>
      </c>
      <c r="T407" s="663"/>
      <c r="U407" s="665">
        <v>0</v>
      </c>
    </row>
    <row r="408" spans="1:21" ht="14.4" customHeight="1" x14ac:dyDescent="0.3">
      <c r="A408" s="658">
        <v>50</v>
      </c>
      <c r="B408" s="659" t="s">
        <v>517</v>
      </c>
      <c r="C408" s="659">
        <v>89301501</v>
      </c>
      <c r="D408" s="660" t="s">
        <v>3255</v>
      </c>
      <c r="E408" s="661" t="s">
        <v>2386</v>
      </c>
      <c r="F408" s="659" t="s">
        <v>2370</v>
      </c>
      <c r="G408" s="659" t="s">
        <v>2437</v>
      </c>
      <c r="H408" s="659" t="s">
        <v>518</v>
      </c>
      <c r="I408" s="659" t="s">
        <v>2438</v>
      </c>
      <c r="J408" s="659" t="s">
        <v>946</v>
      </c>
      <c r="K408" s="659" t="s">
        <v>2439</v>
      </c>
      <c r="L408" s="662">
        <v>112.13</v>
      </c>
      <c r="M408" s="662">
        <v>112.13</v>
      </c>
      <c r="N408" s="659">
        <v>1</v>
      </c>
      <c r="O408" s="663">
        <v>0.5</v>
      </c>
      <c r="P408" s="662"/>
      <c r="Q408" s="664">
        <v>0</v>
      </c>
      <c r="R408" s="659"/>
      <c r="S408" s="664">
        <v>0</v>
      </c>
      <c r="T408" s="663"/>
      <c r="U408" s="665">
        <v>0</v>
      </c>
    </row>
    <row r="409" spans="1:21" ht="14.4" customHeight="1" x14ac:dyDescent="0.3">
      <c r="A409" s="658">
        <v>50</v>
      </c>
      <c r="B409" s="659" t="s">
        <v>517</v>
      </c>
      <c r="C409" s="659">
        <v>89301501</v>
      </c>
      <c r="D409" s="660" t="s">
        <v>3255</v>
      </c>
      <c r="E409" s="661" t="s">
        <v>2386</v>
      </c>
      <c r="F409" s="659" t="s">
        <v>2370</v>
      </c>
      <c r="G409" s="659" t="s">
        <v>2762</v>
      </c>
      <c r="H409" s="659" t="s">
        <v>518</v>
      </c>
      <c r="I409" s="659" t="s">
        <v>2787</v>
      </c>
      <c r="J409" s="659" t="s">
        <v>2788</v>
      </c>
      <c r="K409" s="659" t="s">
        <v>1285</v>
      </c>
      <c r="L409" s="662">
        <v>0</v>
      </c>
      <c r="M409" s="662">
        <v>0</v>
      </c>
      <c r="N409" s="659">
        <v>1</v>
      </c>
      <c r="O409" s="663">
        <v>0.5</v>
      </c>
      <c r="P409" s="662"/>
      <c r="Q409" s="664"/>
      <c r="R409" s="659"/>
      <c r="S409" s="664">
        <v>0</v>
      </c>
      <c r="T409" s="663"/>
      <c r="U409" s="665">
        <v>0</v>
      </c>
    </row>
    <row r="410" spans="1:21" ht="14.4" customHeight="1" x14ac:dyDescent="0.3">
      <c r="A410" s="658">
        <v>50</v>
      </c>
      <c r="B410" s="659" t="s">
        <v>517</v>
      </c>
      <c r="C410" s="659">
        <v>89301501</v>
      </c>
      <c r="D410" s="660" t="s">
        <v>3255</v>
      </c>
      <c r="E410" s="661" t="s">
        <v>2386</v>
      </c>
      <c r="F410" s="659" t="s">
        <v>2370</v>
      </c>
      <c r="G410" s="659" t="s">
        <v>2481</v>
      </c>
      <c r="H410" s="659" t="s">
        <v>518</v>
      </c>
      <c r="I410" s="659" t="s">
        <v>700</v>
      </c>
      <c r="J410" s="659" t="s">
        <v>701</v>
      </c>
      <c r="K410" s="659" t="s">
        <v>2482</v>
      </c>
      <c r="L410" s="662">
        <v>219.94</v>
      </c>
      <c r="M410" s="662">
        <v>659.81999999999994</v>
      </c>
      <c r="N410" s="659">
        <v>3</v>
      </c>
      <c r="O410" s="663">
        <v>1.5</v>
      </c>
      <c r="P410" s="662"/>
      <c r="Q410" s="664">
        <v>0</v>
      </c>
      <c r="R410" s="659"/>
      <c r="S410" s="664">
        <v>0</v>
      </c>
      <c r="T410" s="663"/>
      <c r="U410" s="665">
        <v>0</v>
      </c>
    </row>
    <row r="411" spans="1:21" ht="14.4" customHeight="1" x14ac:dyDescent="0.3">
      <c r="A411" s="658">
        <v>50</v>
      </c>
      <c r="B411" s="659" t="s">
        <v>517</v>
      </c>
      <c r="C411" s="659">
        <v>89301501</v>
      </c>
      <c r="D411" s="660" t="s">
        <v>3255</v>
      </c>
      <c r="E411" s="661" t="s">
        <v>2386</v>
      </c>
      <c r="F411" s="659" t="s">
        <v>2370</v>
      </c>
      <c r="G411" s="659" t="s">
        <v>2485</v>
      </c>
      <c r="H411" s="659" t="s">
        <v>518</v>
      </c>
      <c r="I411" s="659" t="s">
        <v>1490</v>
      </c>
      <c r="J411" s="659" t="s">
        <v>1491</v>
      </c>
      <c r="K411" s="659" t="s">
        <v>2487</v>
      </c>
      <c r="L411" s="662">
        <v>23.46</v>
      </c>
      <c r="M411" s="662">
        <v>23.46</v>
      </c>
      <c r="N411" s="659">
        <v>1</v>
      </c>
      <c r="O411" s="663">
        <v>1</v>
      </c>
      <c r="P411" s="662"/>
      <c r="Q411" s="664">
        <v>0</v>
      </c>
      <c r="R411" s="659"/>
      <c r="S411" s="664">
        <v>0</v>
      </c>
      <c r="T411" s="663"/>
      <c r="U411" s="665">
        <v>0</v>
      </c>
    </row>
    <row r="412" spans="1:21" ht="14.4" customHeight="1" x14ac:dyDescent="0.3">
      <c r="A412" s="658">
        <v>50</v>
      </c>
      <c r="B412" s="659" t="s">
        <v>517</v>
      </c>
      <c r="C412" s="659">
        <v>89301501</v>
      </c>
      <c r="D412" s="660" t="s">
        <v>3255</v>
      </c>
      <c r="E412" s="661" t="s">
        <v>2386</v>
      </c>
      <c r="F412" s="659" t="s">
        <v>2370</v>
      </c>
      <c r="G412" s="659" t="s">
        <v>2552</v>
      </c>
      <c r="H412" s="659" t="s">
        <v>518</v>
      </c>
      <c r="I412" s="659" t="s">
        <v>2553</v>
      </c>
      <c r="J412" s="659" t="s">
        <v>2554</v>
      </c>
      <c r="K412" s="659" t="s">
        <v>2555</v>
      </c>
      <c r="L412" s="662">
        <v>0</v>
      </c>
      <c r="M412" s="662">
        <v>0</v>
      </c>
      <c r="N412" s="659">
        <v>1</v>
      </c>
      <c r="O412" s="663">
        <v>0.5</v>
      </c>
      <c r="P412" s="662"/>
      <c r="Q412" s="664"/>
      <c r="R412" s="659"/>
      <c r="S412" s="664">
        <v>0</v>
      </c>
      <c r="T412" s="663"/>
      <c r="U412" s="665">
        <v>0</v>
      </c>
    </row>
    <row r="413" spans="1:21" ht="14.4" customHeight="1" x14ac:dyDescent="0.3">
      <c r="A413" s="658">
        <v>50</v>
      </c>
      <c r="B413" s="659" t="s">
        <v>517</v>
      </c>
      <c r="C413" s="659">
        <v>89301501</v>
      </c>
      <c r="D413" s="660" t="s">
        <v>3255</v>
      </c>
      <c r="E413" s="661" t="s">
        <v>2386</v>
      </c>
      <c r="F413" s="659" t="s">
        <v>2370</v>
      </c>
      <c r="G413" s="659" t="s">
        <v>2552</v>
      </c>
      <c r="H413" s="659" t="s">
        <v>518</v>
      </c>
      <c r="I413" s="659" t="s">
        <v>696</v>
      </c>
      <c r="J413" s="659" t="s">
        <v>2554</v>
      </c>
      <c r="K413" s="659" t="s">
        <v>698</v>
      </c>
      <c r="L413" s="662">
        <v>129.94999999999999</v>
      </c>
      <c r="M413" s="662">
        <v>129.94999999999999</v>
      </c>
      <c r="N413" s="659">
        <v>1</v>
      </c>
      <c r="O413" s="663">
        <v>0.5</v>
      </c>
      <c r="P413" s="662"/>
      <c r="Q413" s="664">
        <v>0</v>
      </c>
      <c r="R413" s="659"/>
      <c r="S413" s="664">
        <v>0</v>
      </c>
      <c r="T413" s="663"/>
      <c r="U413" s="665">
        <v>0</v>
      </c>
    </row>
    <row r="414" spans="1:21" ht="14.4" customHeight="1" x14ac:dyDescent="0.3">
      <c r="A414" s="658">
        <v>50</v>
      </c>
      <c r="B414" s="659" t="s">
        <v>517</v>
      </c>
      <c r="C414" s="659">
        <v>89301501</v>
      </c>
      <c r="D414" s="660" t="s">
        <v>3255</v>
      </c>
      <c r="E414" s="661" t="s">
        <v>2386</v>
      </c>
      <c r="F414" s="659" t="s">
        <v>2370</v>
      </c>
      <c r="G414" s="659" t="s">
        <v>2552</v>
      </c>
      <c r="H414" s="659" t="s">
        <v>518</v>
      </c>
      <c r="I414" s="659" t="s">
        <v>2789</v>
      </c>
      <c r="J414" s="659" t="s">
        <v>2554</v>
      </c>
      <c r="K414" s="659" t="s">
        <v>1446</v>
      </c>
      <c r="L414" s="662">
        <v>0</v>
      </c>
      <c r="M414" s="662">
        <v>0</v>
      </c>
      <c r="N414" s="659">
        <v>1</v>
      </c>
      <c r="O414" s="663">
        <v>0.5</v>
      </c>
      <c r="P414" s="662"/>
      <c r="Q414" s="664"/>
      <c r="R414" s="659"/>
      <c r="S414" s="664">
        <v>0</v>
      </c>
      <c r="T414" s="663"/>
      <c r="U414" s="665">
        <v>0</v>
      </c>
    </row>
    <row r="415" spans="1:21" ht="14.4" customHeight="1" x14ac:dyDescent="0.3">
      <c r="A415" s="658">
        <v>50</v>
      </c>
      <c r="B415" s="659" t="s">
        <v>517</v>
      </c>
      <c r="C415" s="659">
        <v>89301501</v>
      </c>
      <c r="D415" s="660" t="s">
        <v>3255</v>
      </c>
      <c r="E415" s="661" t="s">
        <v>2386</v>
      </c>
      <c r="F415" s="659" t="s">
        <v>2370</v>
      </c>
      <c r="G415" s="659" t="s">
        <v>2790</v>
      </c>
      <c r="H415" s="659" t="s">
        <v>518</v>
      </c>
      <c r="I415" s="659" t="s">
        <v>2791</v>
      </c>
      <c r="J415" s="659" t="s">
        <v>2792</v>
      </c>
      <c r="K415" s="659" t="s">
        <v>2793</v>
      </c>
      <c r="L415" s="662">
        <v>0</v>
      </c>
      <c r="M415" s="662">
        <v>0</v>
      </c>
      <c r="N415" s="659">
        <v>1</v>
      </c>
      <c r="O415" s="663">
        <v>0.5</v>
      </c>
      <c r="P415" s="662"/>
      <c r="Q415" s="664"/>
      <c r="R415" s="659"/>
      <c r="S415" s="664">
        <v>0</v>
      </c>
      <c r="T415" s="663"/>
      <c r="U415" s="665">
        <v>0</v>
      </c>
    </row>
    <row r="416" spans="1:21" ht="14.4" customHeight="1" x14ac:dyDescent="0.3">
      <c r="A416" s="658">
        <v>50</v>
      </c>
      <c r="B416" s="659" t="s">
        <v>517</v>
      </c>
      <c r="C416" s="659">
        <v>89301501</v>
      </c>
      <c r="D416" s="660" t="s">
        <v>3255</v>
      </c>
      <c r="E416" s="661" t="s">
        <v>2386</v>
      </c>
      <c r="F416" s="659" t="s">
        <v>2370</v>
      </c>
      <c r="G416" s="659" t="s">
        <v>2490</v>
      </c>
      <c r="H416" s="659" t="s">
        <v>518</v>
      </c>
      <c r="I416" s="659" t="s">
        <v>2491</v>
      </c>
      <c r="J416" s="659" t="s">
        <v>778</v>
      </c>
      <c r="K416" s="659" t="s">
        <v>779</v>
      </c>
      <c r="L416" s="662">
        <v>91.88</v>
      </c>
      <c r="M416" s="662">
        <v>91.88</v>
      </c>
      <c r="N416" s="659">
        <v>1</v>
      </c>
      <c r="O416" s="663">
        <v>0.5</v>
      </c>
      <c r="P416" s="662"/>
      <c r="Q416" s="664">
        <v>0</v>
      </c>
      <c r="R416" s="659"/>
      <c r="S416" s="664">
        <v>0</v>
      </c>
      <c r="T416" s="663"/>
      <c r="U416" s="665">
        <v>0</v>
      </c>
    </row>
    <row r="417" spans="1:21" ht="14.4" customHeight="1" x14ac:dyDescent="0.3">
      <c r="A417" s="658">
        <v>50</v>
      </c>
      <c r="B417" s="659" t="s">
        <v>517</v>
      </c>
      <c r="C417" s="659">
        <v>89301501</v>
      </c>
      <c r="D417" s="660" t="s">
        <v>3255</v>
      </c>
      <c r="E417" s="661" t="s">
        <v>2386</v>
      </c>
      <c r="F417" s="659" t="s">
        <v>2370</v>
      </c>
      <c r="G417" s="659" t="s">
        <v>2490</v>
      </c>
      <c r="H417" s="659" t="s">
        <v>518</v>
      </c>
      <c r="I417" s="659" t="s">
        <v>773</v>
      </c>
      <c r="J417" s="659" t="s">
        <v>774</v>
      </c>
      <c r="K417" s="659" t="s">
        <v>775</v>
      </c>
      <c r="L417" s="662">
        <v>45.94</v>
      </c>
      <c r="M417" s="662">
        <v>45.94</v>
      </c>
      <c r="N417" s="659">
        <v>1</v>
      </c>
      <c r="O417" s="663">
        <v>1</v>
      </c>
      <c r="P417" s="662"/>
      <c r="Q417" s="664">
        <v>0</v>
      </c>
      <c r="R417" s="659"/>
      <c r="S417" s="664">
        <v>0</v>
      </c>
      <c r="T417" s="663"/>
      <c r="U417" s="665">
        <v>0</v>
      </c>
    </row>
    <row r="418" spans="1:21" ht="14.4" customHeight="1" x14ac:dyDescent="0.3">
      <c r="A418" s="658">
        <v>50</v>
      </c>
      <c r="B418" s="659" t="s">
        <v>517</v>
      </c>
      <c r="C418" s="659">
        <v>89301501</v>
      </c>
      <c r="D418" s="660" t="s">
        <v>3255</v>
      </c>
      <c r="E418" s="661" t="s">
        <v>2386</v>
      </c>
      <c r="F418" s="659" t="s">
        <v>2370</v>
      </c>
      <c r="G418" s="659" t="s">
        <v>2748</v>
      </c>
      <c r="H418" s="659" t="s">
        <v>518</v>
      </c>
      <c r="I418" s="659" t="s">
        <v>2749</v>
      </c>
      <c r="J418" s="659" t="s">
        <v>2750</v>
      </c>
      <c r="K418" s="659" t="s">
        <v>2751</v>
      </c>
      <c r="L418" s="662">
        <v>157.76</v>
      </c>
      <c r="M418" s="662">
        <v>157.76</v>
      </c>
      <c r="N418" s="659">
        <v>1</v>
      </c>
      <c r="O418" s="663">
        <v>1</v>
      </c>
      <c r="P418" s="662">
        <v>157.76</v>
      </c>
      <c r="Q418" s="664">
        <v>1</v>
      </c>
      <c r="R418" s="659">
        <v>1</v>
      </c>
      <c r="S418" s="664">
        <v>1</v>
      </c>
      <c r="T418" s="663">
        <v>1</v>
      </c>
      <c r="U418" s="665">
        <v>1</v>
      </c>
    </row>
    <row r="419" spans="1:21" ht="14.4" customHeight="1" x14ac:dyDescent="0.3">
      <c r="A419" s="658">
        <v>50</v>
      </c>
      <c r="B419" s="659" t="s">
        <v>517</v>
      </c>
      <c r="C419" s="659">
        <v>89301501</v>
      </c>
      <c r="D419" s="660" t="s">
        <v>3255</v>
      </c>
      <c r="E419" s="661" t="s">
        <v>2386</v>
      </c>
      <c r="F419" s="659" t="s">
        <v>2370</v>
      </c>
      <c r="G419" s="659" t="s">
        <v>2440</v>
      </c>
      <c r="H419" s="659" t="s">
        <v>1208</v>
      </c>
      <c r="I419" s="659" t="s">
        <v>2492</v>
      </c>
      <c r="J419" s="659" t="s">
        <v>1325</v>
      </c>
      <c r="K419" s="659" t="s">
        <v>2493</v>
      </c>
      <c r="L419" s="662">
        <v>49.01</v>
      </c>
      <c r="M419" s="662">
        <v>49.01</v>
      </c>
      <c r="N419" s="659">
        <v>1</v>
      </c>
      <c r="O419" s="663">
        <v>0.5</v>
      </c>
      <c r="P419" s="662"/>
      <c r="Q419" s="664">
        <v>0</v>
      </c>
      <c r="R419" s="659"/>
      <c r="S419" s="664">
        <v>0</v>
      </c>
      <c r="T419" s="663"/>
      <c r="U419" s="665">
        <v>0</v>
      </c>
    </row>
    <row r="420" spans="1:21" ht="14.4" customHeight="1" x14ac:dyDescent="0.3">
      <c r="A420" s="658">
        <v>50</v>
      </c>
      <c r="B420" s="659" t="s">
        <v>517</v>
      </c>
      <c r="C420" s="659">
        <v>89301501</v>
      </c>
      <c r="D420" s="660" t="s">
        <v>3255</v>
      </c>
      <c r="E420" s="661" t="s">
        <v>2386</v>
      </c>
      <c r="F420" s="659" t="s">
        <v>2370</v>
      </c>
      <c r="G420" s="659" t="s">
        <v>2440</v>
      </c>
      <c r="H420" s="659" t="s">
        <v>1208</v>
      </c>
      <c r="I420" s="659" t="s">
        <v>2794</v>
      </c>
      <c r="J420" s="659" t="s">
        <v>2753</v>
      </c>
      <c r="K420" s="659" t="s">
        <v>1665</v>
      </c>
      <c r="L420" s="662">
        <v>193.14</v>
      </c>
      <c r="M420" s="662">
        <v>386.28</v>
      </c>
      <c r="N420" s="659">
        <v>2</v>
      </c>
      <c r="O420" s="663">
        <v>1.5</v>
      </c>
      <c r="P420" s="662"/>
      <c r="Q420" s="664">
        <v>0</v>
      </c>
      <c r="R420" s="659"/>
      <c r="S420" s="664">
        <v>0</v>
      </c>
      <c r="T420" s="663"/>
      <c r="U420" s="665">
        <v>0</v>
      </c>
    </row>
    <row r="421" spans="1:21" ht="14.4" customHeight="1" x14ac:dyDescent="0.3">
      <c r="A421" s="658">
        <v>50</v>
      </c>
      <c r="B421" s="659" t="s">
        <v>517</v>
      </c>
      <c r="C421" s="659">
        <v>89301501</v>
      </c>
      <c r="D421" s="660" t="s">
        <v>3255</v>
      </c>
      <c r="E421" s="661" t="s">
        <v>2386</v>
      </c>
      <c r="F421" s="659" t="s">
        <v>2370</v>
      </c>
      <c r="G421" s="659" t="s">
        <v>2795</v>
      </c>
      <c r="H421" s="659" t="s">
        <v>518</v>
      </c>
      <c r="I421" s="659" t="s">
        <v>2796</v>
      </c>
      <c r="J421" s="659" t="s">
        <v>2797</v>
      </c>
      <c r="K421" s="659" t="s">
        <v>1926</v>
      </c>
      <c r="L421" s="662">
        <v>0</v>
      </c>
      <c r="M421" s="662">
        <v>0</v>
      </c>
      <c r="N421" s="659">
        <v>1</v>
      </c>
      <c r="O421" s="663">
        <v>1</v>
      </c>
      <c r="P421" s="662">
        <v>0</v>
      </c>
      <c r="Q421" s="664"/>
      <c r="R421" s="659">
        <v>1</v>
      </c>
      <c r="S421" s="664">
        <v>1</v>
      </c>
      <c r="T421" s="663">
        <v>1</v>
      </c>
      <c r="U421" s="665">
        <v>1</v>
      </c>
    </row>
    <row r="422" spans="1:21" ht="14.4" customHeight="1" x14ac:dyDescent="0.3">
      <c r="A422" s="658">
        <v>50</v>
      </c>
      <c r="B422" s="659" t="s">
        <v>517</v>
      </c>
      <c r="C422" s="659">
        <v>89301502</v>
      </c>
      <c r="D422" s="660" t="s">
        <v>3256</v>
      </c>
      <c r="E422" s="661" t="s">
        <v>2377</v>
      </c>
      <c r="F422" s="659" t="s">
        <v>2370</v>
      </c>
      <c r="G422" s="659" t="s">
        <v>2558</v>
      </c>
      <c r="H422" s="659" t="s">
        <v>518</v>
      </c>
      <c r="I422" s="659" t="s">
        <v>925</v>
      </c>
      <c r="J422" s="659" t="s">
        <v>926</v>
      </c>
      <c r="K422" s="659" t="s">
        <v>927</v>
      </c>
      <c r="L422" s="662">
        <v>95.25</v>
      </c>
      <c r="M422" s="662">
        <v>95.25</v>
      </c>
      <c r="N422" s="659">
        <v>1</v>
      </c>
      <c r="O422" s="663">
        <v>0.5</v>
      </c>
      <c r="P422" s="662"/>
      <c r="Q422" s="664">
        <v>0</v>
      </c>
      <c r="R422" s="659"/>
      <c r="S422" s="664">
        <v>0</v>
      </c>
      <c r="T422" s="663"/>
      <c r="U422" s="665">
        <v>0</v>
      </c>
    </row>
    <row r="423" spans="1:21" ht="14.4" customHeight="1" x14ac:dyDescent="0.3">
      <c r="A423" s="658">
        <v>50</v>
      </c>
      <c r="B423" s="659" t="s">
        <v>517</v>
      </c>
      <c r="C423" s="659">
        <v>89301502</v>
      </c>
      <c r="D423" s="660" t="s">
        <v>3256</v>
      </c>
      <c r="E423" s="661" t="s">
        <v>2377</v>
      </c>
      <c r="F423" s="659" t="s">
        <v>2370</v>
      </c>
      <c r="G423" s="659" t="s">
        <v>2664</v>
      </c>
      <c r="H423" s="659" t="s">
        <v>518</v>
      </c>
      <c r="I423" s="659" t="s">
        <v>2798</v>
      </c>
      <c r="J423" s="659" t="s">
        <v>2799</v>
      </c>
      <c r="K423" s="659" t="s">
        <v>2334</v>
      </c>
      <c r="L423" s="662">
        <v>5.37</v>
      </c>
      <c r="M423" s="662">
        <v>48.33</v>
      </c>
      <c r="N423" s="659">
        <v>9</v>
      </c>
      <c r="O423" s="663">
        <v>1.5</v>
      </c>
      <c r="P423" s="662"/>
      <c r="Q423" s="664">
        <v>0</v>
      </c>
      <c r="R423" s="659"/>
      <c r="S423" s="664">
        <v>0</v>
      </c>
      <c r="T423" s="663"/>
      <c r="U423" s="665">
        <v>0</v>
      </c>
    </row>
    <row r="424" spans="1:21" ht="14.4" customHeight="1" x14ac:dyDescent="0.3">
      <c r="A424" s="658">
        <v>50</v>
      </c>
      <c r="B424" s="659" t="s">
        <v>517</v>
      </c>
      <c r="C424" s="659">
        <v>89301502</v>
      </c>
      <c r="D424" s="660" t="s">
        <v>3256</v>
      </c>
      <c r="E424" s="661" t="s">
        <v>2377</v>
      </c>
      <c r="F424" s="659" t="s">
        <v>2370</v>
      </c>
      <c r="G424" s="659" t="s">
        <v>2388</v>
      </c>
      <c r="H424" s="659" t="s">
        <v>1208</v>
      </c>
      <c r="I424" s="659" t="s">
        <v>1227</v>
      </c>
      <c r="J424" s="659" t="s">
        <v>1228</v>
      </c>
      <c r="K424" s="659" t="s">
        <v>2272</v>
      </c>
      <c r="L424" s="662">
        <v>75.28</v>
      </c>
      <c r="M424" s="662">
        <v>75.28</v>
      </c>
      <c r="N424" s="659">
        <v>1</v>
      </c>
      <c r="O424" s="663">
        <v>0.5</v>
      </c>
      <c r="P424" s="662">
        <v>75.28</v>
      </c>
      <c r="Q424" s="664">
        <v>1</v>
      </c>
      <c r="R424" s="659">
        <v>1</v>
      </c>
      <c r="S424" s="664">
        <v>1</v>
      </c>
      <c r="T424" s="663">
        <v>0.5</v>
      </c>
      <c r="U424" s="665">
        <v>1</v>
      </c>
    </row>
    <row r="425" spans="1:21" ht="14.4" customHeight="1" x14ac:dyDescent="0.3">
      <c r="A425" s="658">
        <v>50</v>
      </c>
      <c r="B425" s="659" t="s">
        <v>517</v>
      </c>
      <c r="C425" s="659">
        <v>89301502</v>
      </c>
      <c r="D425" s="660" t="s">
        <v>3256</v>
      </c>
      <c r="E425" s="661" t="s">
        <v>2377</v>
      </c>
      <c r="F425" s="659" t="s">
        <v>2370</v>
      </c>
      <c r="G425" s="659" t="s">
        <v>2389</v>
      </c>
      <c r="H425" s="659" t="s">
        <v>518</v>
      </c>
      <c r="I425" s="659" t="s">
        <v>2800</v>
      </c>
      <c r="J425" s="659" t="s">
        <v>956</v>
      </c>
      <c r="K425" s="659" t="s">
        <v>1668</v>
      </c>
      <c r="L425" s="662">
        <v>270.69</v>
      </c>
      <c r="M425" s="662">
        <v>270.69</v>
      </c>
      <c r="N425" s="659">
        <v>1</v>
      </c>
      <c r="O425" s="663">
        <v>1</v>
      </c>
      <c r="P425" s="662">
        <v>270.69</v>
      </c>
      <c r="Q425" s="664">
        <v>1</v>
      </c>
      <c r="R425" s="659">
        <v>1</v>
      </c>
      <c r="S425" s="664">
        <v>1</v>
      </c>
      <c r="T425" s="663">
        <v>1</v>
      </c>
      <c r="U425" s="665">
        <v>1</v>
      </c>
    </row>
    <row r="426" spans="1:21" ht="14.4" customHeight="1" x14ac:dyDescent="0.3">
      <c r="A426" s="658">
        <v>50</v>
      </c>
      <c r="B426" s="659" t="s">
        <v>517</v>
      </c>
      <c r="C426" s="659">
        <v>89301502</v>
      </c>
      <c r="D426" s="660" t="s">
        <v>3256</v>
      </c>
      <c r="E426" s="661" t="s">
        <v>2377</v>
      </c>
      <c r="F426" s="659" t="s">
        <v>2370</v>
      </c>
      <c r="G426" s="659" t="s">
        <v>2499</v>
      </c>
      <c r="H426" s="659" t="s">
        <v>1208</v>
      </c>
      <c r="I426" s="659" t="s">
        <v>1529</v>
      </c>
      <c r="J426" s="659" t="s">
        <v>2305</v>
      </c>
      <c r="K426" s="659" t="s">
        <v>2306</v>
      </c>
      <c r="L426" s="662">
        <v>333.31</v>
      </c>
      <c r="M426" s="662">
        <v>2333.17</v>
      </c>
      <c r="N426" s="659">
        <v>7</v>
      </c>
      <c r="O426" s="663">
        <v>3.5</v>
      </c>
      <c r="P426" s="662">
        <v>999.93000000000006</v>
      </c>
      <c r="Q426" s="664">
        <v>0.4285714285714286</v>
      </c>
      <c r="R426" s="659">
        <v>3</v>
      </c>
      <c r="S426" s="664">
        <v>0.42857142857142855</v>
      </c>
      <c r="T426" s="663">
        <v>1.5</v>
      </c>
      <c r="U426" s="665">
        <v>0.42857142857142855</v>
      </c>
    </row>
    <row r="427" spans="1:21" ht="14.4" customHeight="1" x14ac:dyDescent="0.3">
      <c r="A427" s="658">
        <v>50</v>
      </c>
      <c r="B427" s="659" t="s">
        <v>517</v>
      </c>
      <c r="C427" s="659">
        <v>89301502</v>
      </c>
      <c r="D427" s="660" t="s">
        <v>3256</v>
      </c>
      <c r="E427" s="661" t="s">
        <v>2377</v>
      </c>
      <c r="F427" s="659" t="s">
        <v>2370</v>
      </c>
      <c r="G427" s="659" t="s">
        <v>2499</v>
      </c>
      <c r="H427" s="659" t="s">
        <v>1208</v>
      </c>
      <c r="I427" s="659" t="s">
        <v>1529</v>
      </c>
      <c r="J427" s="659" t="s">
        <v>2305</v>
      </c>
      <c r="K427" s="659" t="s">
        <v>2306</v>
      </c>
      <c r="L427" s="662">
        <v>156.86000000000001</v>
      </c>
      <c r="M427" s="662">
        <v>156.86000000000001</v>
      </c>
      <c r="N427" s="659">
        <v>1</v>
      </c>
      <c r="O427" s="663">
        <v>1</v>
      </c>
      <c r="P427" s="662"/>
      <c r="Q427" s="664">
        <v>0</v>
      </c>
      <c r="R427" s="659"/>
      <c r="S427" s="664">
        <v>0</v>
      </c>
      <c r="T427" s="663"/>
      <c r="U427" s="665">
        <v>0</v>
      </c>
    </row>
    <row r="428" spans="1:21" ht="14.4" customHeight="1" x14ac:dyDescent="0.3">
      <c r="A428" s="658">
        <v>50</v>
      </c>
      <c r="B428" s="659" t="s">
        <v>517</v>
      </c>
      <c r="C428" s="659">
        <v>89301502</v>
      </c>
      <c r="D428" s="660" t="s">
        <v>3256</v>
      </c>
      <c r="E428" s="661" t="s">
        <v>2377</v>
      </c>
      <c r="F428" s="659" t="s">
        <v>2370</v>
      </c>
      <c r="G428" s="659" t="s">
        <v>2391</v>
      </c>
      <c r="H428" s="659" t="s">
        <v>1208</v>
      </c>
      <c r="I428" s="659" t="s">
        <v>1332</v>
      </c>
      <c r="J428" s="659" t="s">
        <v>1333</v>
      </c>
      <c r="K428" s="659" t="s">
        <v>2292</v>
      </c>
      <c r="L428" s="662">
        <v>435.3</v>
      </c>
      <c r="M428" s="662">
        <v>870.6</v>
      </c>
      <c r="N428" s="659">
        <v>2</v>
      </c>
      <c r="O428" s="663">
        <v>1.5</v>
      </c>
      <c r="P428" s="662">
        <v>435.3</v>
      </c>
      <c r="Q428" s="664">
        <v>0.5</v>
      </c>
      <c r="R428" s="659">
        <v>1</v>
      </c>
      <c r="S428" s="664">
        <v>0.5</v>
      </c>
      <c r="T428" s="663">
        <v>1</v>
      </c>
      <c r="U428" s="665">
        <v>0.66666666666666663</v>
      </c>
    </row>
    <row r="429" spans="1:21" ht="14.4" customHeight="1" x14ac:dyDescent="0.3">
      <c r="A429" s="658">
        <v>50</v>
      </c>
      <c r="B429" s="659" t="s">
        <v>517</v>
      </c>
      <c r="C429" s="659">
        <v>89301502</v>
      </c>
      <c r="D429" s="660" t="s">
        <v>3256</v>
      </c>
      <c r="E429" s="661" t="s">
        <v>2377</v>
      </c>
      <c r="F429" s="659" t="s">
        <v>2370</v>
      </c>
      <c r="G429" s="659" t="s">
        <v>2391</v>
      </c>
      <c r="H429" s="659" t="s">
        <v>1208</v>
      </c>
      <c r="I429" s="659" t="s">
        <v>1390</v>
      </c>
      <c r="J429" s="659" t="s">
        <v>1391</v>
      </c>
      <c r="K429" s="659" t="s">
        <v>2294</v>
      </c>
      <c r="L429" s="662">
        <v>672.94</v>
      </c>
      <c r="M429" s="662">
        <v>672.94</v>
      </c>
      <c r="N429" s="659">
        <v>1</v>
      </c>
      <c r="O429" s="663">
        <v>0.5</v>
      </c>
      <c r="P429" s="662">
        <v>672.94</v>
      </c>
      <c r="Q429" s="664">
        <v>1</v>
      </c>
      <c r="R429" s="659">
        <v>1</v>
      </c>
      <c r="S429" s="664">
        <v>1</v>
      </c>
      <c r="T429" s="663">
        <v>0.5</v>
      </c>
      <c r="U429" s="665">
        <v>1</v>
      </c>
    </row>
    <row r="430" spans="1:21" ht="14.4" customHeight="1" x14ac:dyDescent="0.3">
      <c r="A430" s="658">
        <v>50</v>
      </c>
      <c r="B430" s="659" t="s">
        <v>517</v>
      </c>
      <c r="C430" s="659">
        <v>89301502</v>
      </c>
      <c r="D430" s="660" t="s">
        <v>3256</v>
      </c>
      <c r="E430" s="661" t="s">
        <v>2377</v>
      </c>
      <c r="F430" s="659" t="s">
        <v>2370</v>
      </c>
      <c r="G430" s="659" t="s">
        <v>2801</v>
      </c>
      <c r="H430" s="659" t="s">
        <v>1208</v>
      </c>
      <c r="I430" s="659" t="s">
        <v>2802</v>
      </c>
      <c r="J430" s="659" t="s">
        <v>1958</v>
      </c>
      <c r="K430" s="659" t="s">
        <v>1130</v>
      </c>
      <c r="L430" s="662">
        <v>0</v>
      </c>
      <c r="M430" s="662">
        <v>0</v>
      </c>
      <c r="N430" s="659">
        <v>1</v>
      </c>
      <c r="O430" s="663">
        <v>0.5</v>
      </c>
      <c r="P430" s="662"/>
      <c r="Q430" s="664"/>
      <c r="R430" s="659"/>
      <c r="S430" s="664">
        <v>0</v>
      </c>
      <c r="T430" s="663"/>
      <c r="U430" s="665">
        <v>0</v>
      </c>
    </row>
    <row r="431" spans="1:21" ht="14.4" customHeight="1" x14ac:dyDescent="0.3">
      <c r="A431" s="658">
        <v>50</v>
      </c>
      <c r="B431" s="659" t="s">
        <v>517</v>
      </c>
      <c r="C431" s="659">
        <v>89301502</v>
      </c>
      <c r="D431" s="660" t="s">
        <v>3256</v>
      </c>
      <c r="E431" s="661" t="s">
        <v>2377</v>
      </c>
      <c r="F431" s="659" t="s">
        <v>2370</v>
      </c>
      <c r="G431" s="659" t="s">
        <v>2501</v>
      </c>
      <c r="H431" s="659" t="s">
        <v>1208</v>
      </c>
      <c r="I431" s="659" t="s">
        <v>1284</v>
      </c>
      <c r="J431" s="659" t="s">
        <v>1281</v>
      </c>
      <c r="K431" s="659" t="s">
        <v>1285</v>
      </c>
      <c r="L431" s="662">
        <v>146.63</v>
      </c>
      <c r="M431" s="662">
        <v>146.63</v>
      </c>
      <c r="N431" s="659">
        <v>1</v>
      </c>
      <c r="O431" s="663">
        <v>0.5</v>
      </c>
      <c r="P431" s="662"/>
      <c r="Q431" s="664">
        <v>0</v>
      </c>
      <c r="R431" s="659"/>
      <c r="S431" s="664">
        <v>0</v>
      </c>
      <c r="T431" s="663"/>
      <c r="U431" s="665">
        <v>0</v>
      </c>
    </row>
    <row r="432" spans="1:21" ht="14.4" customHeight="1" x14ac:dyDescent="0.3">
      <c r="A432" s="658">
        <v>50</v>
      </c>
      <c r="B432" s="659" t="s">
        <v>517</v>
      </c>
      <c r="C432" s="659">
        <v>89301502</v>
      </c>
      <c r="D432" s="660" t="s">
        <v>3256</v>
      </c>
      <c r="E432" s="661" t="s">
        <v>2377</v>
      </c>
      <c r="F432" s="659" t="s">
        <v>2370</v>
      </c>
      <c r="G432" s="659" t="s">
        <v>2392</v>
      </c>
      <c r="H432" s="659" t="s">
        <v>518</v>
      </c>
      <c r="I432" s="659" t="s">
        <v>2573</v>
      </c>
      <c r="J432" s="659" t="s">
        <v>2574</v>
      </c>
      <c r="K432" s="659" t="s">
        <v>2575</v>
      </c>
      <c r="L432" s="662">
        <v>31.43</v>
      </c>
      <c r="M432" s="662">
        <v>94.289999999999992</v>
      </c>
      <c r="N432" s="659">
        <v>3</v>
      </c>
      <c r="O432" s="663">
        <v>0.5</v>
      </c>
      <c r="P432" s="662">
        <v>94.289999999999992</v>
      </c>
      <c r="Q432" s="664">
        <v>1</v>
      </c>
      <c r="R432" s="659">
        <v>3</v>
      </c>
      <c r="S432" s="664">
        <v>1</v>
      </c>
      <c r="T432" s="663">
        <v>0.5</v>
      </c>
      <c r="U432" s="665">
        <v>1</v>
      </c>
    </row>
    <row r="433" spans="1:21" ht="14.4" customHeight="1" x14ac:dyDescent="0.3">
      <c r="A433" s="658">
        <v>50</v>
      </c>
      <c r="B433" s="659" t="s">
        <v>517</v>
      </c>
      <c r="C433" s="659">
        <v>89301502</v>
      </c>
      <c r="D433" s="660" t="s">
        <v>3256</v>
      </c>
      <c r="E433" s="661" t="s">
        <v>2377</v>
      </c>
      <c r="F433" s="659" t="s">
        <v>2370</v>
      </c>
      <c r="G433" s="659" t="s">
        <v>2392</v>
      </c>
      <c r="H433" s="659" t="s">
        <v>1208</v>
      </c>
      <c r="I433" s="659" t="s">
        <v>1269</v>
      </c>
      <c r="J433" s="659" t="s">
        <v>1270</v>
      </c>
      <c r="K433" s="659" t="s">
        <v>1271</v>
      </c>
      <c r="L433" s="662">
        <v>44.89</v>
      </c>
      <c r="M433" s="662">
        <v>448.90000000000003</v>
      </c>
      <c r="N433" s="659">
        <v>10</v>
      </c>
      <c r="O433" s="663">
        <v>2</v>
      </c>
      <c r="P433" s="662">
        <v>224.45000000000002</v>
      </c>
      <c r="Q433" s="664">
        <v>0.5</v>
      </c>
      <c r="R433" s="659">
        <v>5</v>
      </c>
      <c r="S433" s="664">
        <v>0.5</v>
      </c>
      <c r="T433" s="663">
        <v>1</v>
      </c>
      <c r="U433" s="665">
        <v>0.5</v>
      </c>
    </row>
    <row r="434" spans="1:21" ht="14.4" customHeight="1" x14ac:dyDescent="0.3">
      <c r="A434" s="658">
        <v>50</v>
      </c>
      <c r="B434" s="659" t="s">
        <v>517</v>
      </c>
      <c r="C434" s="659">
        <v>89301502</v>
      </c>
      <c r="D434" s="660" t="s">
        <v>3256</v>
      </c>
      <c r="E434" s="661" t="s">
        <v>2377</v>
      </c>
      <c r="F434" s="659" t="s">
        <v>2370</v>
      </c>
      <c r="G434" s="659" t="s">
        <v>2392</v>
      </c>
      <c r="H434" s="659" t="s">
        <v>518</v>
      </c>
      <c r="I434" s="659" t="s">
        <v>2576</v>
      </c>
      <c r="J434" s="659" t="s">
        <v>2577</v>
      </c>
      <c r="K434" s="659" t="s">
        <v>1271</v>
      </c>
      <c r="L434" s="662">
        <v>44.89</v>
      </c>
      <c r="M434" s="662">
        <v>134.67000000000002</v>
      </c>
      <c r="N434" s="659">
        <v>3</v>
      </c>
      <c r="O434" s="663">
        <v>0.5</v>
      </c>
      <c r="P434" s="662"/>
      <c r="Q434" s="664">
        <v>0</v>
      </c>
      <c r="R434" s="659"/>
      <c r="S434" s="664">
        <v>0</v>
      </c>
      <c r="T434" s="663"/>
      <c r="U434" s="665">
        <v>0</v>
      </c>
    </row>
    <row r="435" spans="1:21" ht="14.4" customHeight="1" x14ac:dyDescent="0.3">
      <c r="A435" s="658">
        <v>50</v>
      </c>
      <c r="B435" s="659" t="s">
        <v>517</v>
      </c>
      <c r="C435" s="659">
        <v>89301502</v>
      </c>
      <c r="D435" s="660" t="s">
        <v>3256</v>
      </c>
      <c r="E435" s="661" t="s">
        <v>2377</v>
      </c>
      <c r="F435" s="659" t="s">
        <v>2370</v>
      </c>
      <c r="G435" s="659" t="s">
        <v>2803</v>
      </c>
      <c r="H435" s="659" t="s">
        <v>518</v>
      </c>
      <c r="I435" s="659" t="s">
        <v>2804</v>
      </c>
      <c r="J435" s="659" t="s">
        <v>2805</v>
      </c>
      <c r="K435" s="659" t="s">
        <v>2806</v>
      </c>
      <c r="L435" s="662">
        <v>44.89</v>
      </c>
      <c r="M435" s="662">
        <v>179.56</v>
      </c>
      <c r="N435" s="659">
        <v>4</v>
      </c>
      <c r="O435" s="663">
        <v>1</v>
      </c>
      <c r="P435" s="662"/>
      <c r="Q435" s="664">
        <v>0</v>
      </c>
      <c r="R435" s="659"/>
      <c r="S435" s="664">
        <v>0</v>
      </c>
      <c r="T435" s="663"/>
      <c r="U435" s="665">
        <v>0</v>
      </c>
    </row>
    <row r="436" spans="1:21" ht="14.4" customHeight="1" x14ac:dyDescent="0.3">
      <c r="A436" s="658">
        <v>50</v>
      </c>
      <c r="B436" s="659" t="s">
        <v>517</v>
      </c>
      <c r="C436" s="659">
        <v>89301502</v>
      </c>
      <c r="D436" s="660" t="s">
        <v>3256</v>
      </c>
      <c r="E436" s="661" t="s">
        <v>2377</v>
      </c>
      <c r="F436" s="659" t="s">
        <v>2370</v>
      </c>
      <c r="G436" s="659" t="s">
        <v>2504</v>
      </c>
      <c r="H436" s="659" t="s">
        <v>1208</v>
      </c>
      <c r="I436" s="659" t="s">
        <v>2807</v>
      </c>
      <c r="J436" s="659" t="s">
        <v>2808</v>
      </c>
      <c r="K436" s="659" t="s">
        <v>2809</v>
      </c>
      <c r="L436" s="662">
        <v>2118.42</v>
      </c>
      <c r="M436" s="662">
        <v>19065.78</v>
      </c>
      <c r="N436" s="659">
        <v>9</v>
      </c>
      <c r="O436" s="663">
        <v>3.5</v>
      </c>
      <c r="P436" s="662">
        <v>12710.52</v>
      </c>
      <c r="Q436" s="664">
        <v>0.66666666666666674</v>
      </c>
      <c r="R436" s="659">
        <v>6</v>
      </c>
      <c r="S436" s="664">
        <v>0.66666666666666663</v>
      </c>
      <c r="T436" s="663">
        <v>1.5</v>
      </c>
      <c r="U436" s="665">
        <v>0.42857142857142855</v>
      </c>
    </row>
    <row r="437" spans="1:21" ht="14.4" customHeight="1" x14ac:dyDescent="0.3">
      <c r="A437" s="658">
        <v>50</v>
      </c>
      <c r="B437" s="659" t="s">
        <v>517</v>
      </c>
      <c r="C437" s="659">
        <v>89301502</v>
      </c>
      <c r="D437" s="660" t="s">
        <v>3256</v>
      </c>
      <c r="E437" s="661" t="s">
        <v>2377</v>
      </c>
      <c r="F437" s="659" t="s">
        <v>2370</v>
      </c>
      <c r="G437" s="659" t="s">
        <v>2504</v>
      </c>
      <c r="H437" s="659" t="s">
        <v>1208</v>
      </c>
      <c r="I437" s="659" t="s">
        <v>2810</v>
      </c>
      <c r="J437" s="659" t="s">
        <v>2506</v>
      </c>
      <c r="K437" s="659" t="s">
        <v>2811</v>
      </c>
      <c r="L437" s="662">
        <v>2118.4299999999998</v>
      </c>
      <c r="M437" s="662">
        <v>6355.2899999999991</v>
      </c>
      <c r="N437" s="659">
        <v>3</v>
      </c>
      <c r="O437" s="663">
        <v>1</v>
      </c>
      <c r="P437" s="662"/>
      <c r="Q437" s="664">
        <v>0</v>
      </c>
      <c r="R437" s="659"/>
      <c r="S437" s="664">
        <v>0</v>
      </c>
      <c r="T437" s="663"/>
      <c r="U437" s="665">
        <v>0</v>
      </c>
    </row>
    <row r="438" spans="1:21" ht="14.4" customHeight="1" x14ac:dyDescent="0.3">
      <c r="A438" s="658">
        <v>50</v>
      </c>
      <c r="B438" s="659" t="s">
        <v>517</v>
      </c>
      <c r="C438" s="659">
        <v>89301502</v>
      </c>
      <c r="D438" s="660" t="s">
        <v>3256</v>
      </c>
      <c r="E438" s="661" t="s">
        <v>2377</v>
      </c>
      <c r="F438" s="659" t="s">
        <v>2370</v>
      </c>
      <c r="G438" s="659" t="s">
        <v>2578</v>
      </c>
      <c r="H438" s="659" t="s">
        <v>518</v>
      </c>
      <c r="I438" s="659" t="s">
        <v>781</v>
      </c>
      <c r="J438" s="659" t="s">
        <v>2579</v>
      </c>
      <c r="K438" s="659" t="s">
        <v>2580</v>
      </c>
      <c r="L438" s="662">
        <v>36.89</v>
      </c>
      <c r="M438" s="662">
        <v>221.34</v>
      </c>
      <c r="N438" s="659">
        <v>6</v>
      </c>
      <c r="O438" s="663">
        <v>1</v>
      </c>
      <c r="P438" s="662"/>
      <c r="Q438" s="664">
        <v>0</v>
      </c>
      <c r="R438" s="659"/>
      <c r="S438" s="664">
        <v>0</v>
      </c>
      <c r="T438" s="663"/>
      <c r="U438" s="665">
        <v>0</v>
      </c>
    </row>
    <row r="439" spans="1:21" ht="14.4" customHeight="1" x14ac:dyDescent="0.3">
      <c r="A439" s="658">
        <v>50</v>
      </c>
      <c r="B439" s="659" t="s">
        <v>517</v>
      </c>
      <c r="C439" s="659">
        <v>89301502</v>
      </c>
      <c r="D439" s="660" t="s">
        <v>3256</v>
      </c>
      <c r="E439" s="661" t="s">
        <v>2377</v>
      </c>
      <c r="F439" s="659" t="s">
        <v>2370</v>
      </c>
      <c r="G439" s="659" t="s">
        <v>2812</v>
      </c>
      <c r="H439" s="659" t="s">
        <v>518</v>
      </c>
      <c r="I439" s="659" t="s">
        <v>809</v>
      </c>
      <c r="J439" s="659" t="s">
        <v>810</v>
      </c>
      <c r="K439" s="659" t="s">
        <v>939</v>
      </c>
      <c r="L439" s="662">
        <v>0</v>
      </c>
      <c r="M439" s="662">
        <v>0</v>
      </c>
      <c r="N439" s="659">
        <v>1</v>
      </c>
      <c r="O439" s="663">
        <v>0.5</v>
      </c>
      <c r="P439" s="662"/>
      <c r="Q439" s="664"/>
      <c r="R439" s="659"/>
      <c r="S439" s="664">
        <v>0</v>
      </c>
      <c r="T439" s="663"/>
      <c r="U439" s="665">
        <v>0</v>
      </c>
    </row>
    <row r="440" spans="1:21" ht="14.4" customHeight="1" x14ac:dyDescent="0.3">
      <c r="A440" s="658">
        <v>50</v>
      </c>
      <c r="B440" s="659" t="s">
        <v>517</v>
      </c>
      <c r="C440" s="659">
        <v>89301502</v>
      </c>
      <c r="D440" s="660" t="s">
        <v>3256</v>
      </c>
      <c r="E440" s="661" t="s">
        <v>2377</v>
      </c>
      <c r="F440" s="659" t="s">
        <v>2370</v>
      </c>
      <c r="G440" s="659" t="s">
        <v>2397</v>
      </c>
      <c r="H440" s="659" t="s">
        <v>518</v>
      </c>
      <c r="I440" s="659" t="s">
        <v>2813</v>
      </c>
      <c r="J440" s="659" t="s">
        <v>869</v>
      </c>
      <c r="K440" s="659" t="s">
        <v>2814</v>
      </c>
      <c r="L440" s="662">
        <v>0</v>
      </c>
      <c r="M440" s="662">
        <v>0</v>
      </c>
      <c r="N440" s="659">
        <v>1</v>
      </c>
      <c r="O440" s="663">
        <v>1</v>
      </c>
      <c r="P440" s="662"/>
      <c r="Q440" s="664"/>
      <c r="R440" s="659"/>
      <c r="S440" s="664">
        <v>0</v>
      </c>
      <c r="T440" s="663"/>
      <c r="U440" s="665">
        <v>0</v>
      </c>
    </row>
    <row r="441" spans="1:21" ht="14.4" customHeight="1" x14ac:dyDescent="0.3">
      <c r="A441" s="658">
        <v>50</v>
      </c>
      <c r="B441" s="659" t="s">
        <v>517</v>
      </c>
      <c r="C441" s="659">
        <v>89301502</v>
      </c>
      <c r="D441" s="660" t="s">
        <v>3256</v>
      </c>
      <c r="E441" s="661" t="s">
        <v>2377</v>
      </c>
      <c r="F441" s="659" t="s">
        <v>2370</v>
      </c>
      <c r="G441" s="659" t="s">
        <v>2815</v>
      </c>
      <c r="H441" s="659" t="s">
        <v>1208</v>
      </c>
      <c r="I441" s="659" t="s">
        <v>2816</v>
      </c>
      <c r="J441" s="659" t="s">
        <v>2817</v>
      </c>
      <c r="K441" s="659" t="s">
        <v>2818</v>
      </c>
      <c r="L441" s="662">
        <v>581.30999999999995</v>
      </c>
      <c r="M441" s="662">
        <v>581.30999999999995</v>
      </c>
      <c r="N441" s="659">
        <v>1</v>
      </c>
      <c r="O441" s="663">
        <v>0.5</v>
      </c>
      <c r="P441" s="662"/>
      <c r="Q441" s="664">
        <v>0</v>
      </c>
      <c r="R441" s="659"/>
      <c r="S441" s="664">
        <v>0</v>
      </c>
      <c r="T441" s="663"/>
      <c r="U441" s="665">
        <v>0</v>
      </c>
    </row>
    <row r="442" spans="1:21" ht="14.4" customHeight="1" x14ac:dyDescent="0.3">
      <c r="A442" s="658">
        <v>50</v>
      </c>
      <c r="B442" s="659" t="s">
        <v>517</v>
      </c>
      <c r="C442" s="659">
        <v>89301502</v>
      </c>
      <c r="D442" s="660" t="s">
        <v>3256</v>
      </c>
      <c r="E442" s="661" t="s">
        <v>2377</v>
      </c>
      <c r="F442" s="659" t="s">
        <v>2370</v>
      </c>
      <c r="G442" s="659" t="s">
        <v>2444</v>
      </c>
      <c r="H442" s="659" t="s">
        <v>518</v>
      </c>
      <c r="I442" s="659" t="s">
        <v>2819</v>
      </c>
      <c r="J442" s="659" t="s">
        <v>2820</v>
      </c>
      <c r="K442" s="659" t="s">
        <v>2451</v>
      </c>
      <c r="L442" s="662">
        <v>66.599999999999994</v>
      </c>
      <c r="M442" s="662">
        <v>133.19999999999999</v>
      </c>
      <c r="N442" s="659">
        <v>2</v>
      </c>
      <c r="O442" s="663">
        <v>0.5</v>
      </c>
      <c r="P442" s="662"/>
      <c r="Q442" s="664">
        <v>0</v>
      </c>
      <c r="R442" s="659"/>
      <c r="S442" s="664">
        <v>0</v>
      </c>
      <c r="T442" s="663"/>
      <c r="U442" s="665">
        <v>0</v>
      </c>
    </row>
    <row r="443" spans="1:21" ht="14.4" customHeight="1" x14ac:dyDescent="0.3">
      <c r="A443" s="658">
        <v>50</v>
      </c>
      <c r="B443" s="659" t="s">
        <v>517</v>
      </c>
      <c r="C443" s="659">
        <v>89301502</v>
      </c>
      <c r="D443" s="660" t="s">
        <v>3256</v>
      </c>
      <c r="E443" s="661" t="s">
        <v>2377</v>
      </c>
      <c r="F443" s="659" t="s">
        <v>2370</v>
      </c>
      <c r="G443" s="659" t="s">
        <v>2444</v>
      </c>
      <c r="H443" s="659" t="s">
        <v>518</v>
      </c>
      <c r="I443" s="659" t="s">
        <v>857</v>
      </c>
      <c r="J443" s="659" t="s">
        <v>2449</v>
      </c>
      <c r="K443" s="659" t="s">
        <v>2451</v>
      </c>
      <c r="L443" s="662">
        <v>66.599999999999994</v>
      </c>
      <c r="M443" s="662">
        <v>199.79999999999998</v>
      </c>
      <c r="N443" s="659">
        <v>3</v>
      </c>
      <c r="O443" s="663">
        <v>1.5</v>
      </c>
      <c r="P443" s="662"/>
      <c r="Q443" s="664">
        <v>0</v>
      </c>
      <c r="R443" s="659"/>
      <c r="S443" s="664">
        <v>0</v>
      </c>
      <c r="T443" s="663"/>
      <c r="U443" s="665">
        <v>0</v>
      </c>
    </row>
    <row r="444" spans="1:21" ht="14.4" customHeight="1" x14ac:dyDescent="0.3">
      <c r="A444" s="658">
        <v>50</v>
      </c>
      <c r="B444" s="659" t="s">
        <v>517</v>
      </c>
      <c r="C444" s="659">
        <v>89301502</v>
      </c>
      <c r="D444" s="660" t="s">
        <v>3256</v>
      </c>
      <c r="E444" s="661" t="s">
        <v>2377</v>
      </c>
      <c r="F444" s="659" t="s">
        <v>2370</v>
      </c>
      <c r="G444" s="659" t="s">
        <v>2776</v>
      </c>
      <c r="H444" s="659" t="s">
        <v>518</v>
      </c>
      <c r="I444" s="659" t="s">
        <v>2777</v>
      </c>
      <c r="J444" s="659" t="s">
        <v>2778</v>
      </c>
      <c r="K444" s="659" t="s">
        <v>2779</v>
      </c>
      <c r="L444" s="662">
        <v>163.9</v>
      </c>
      <c r="M444" s="662">
        <v>491.70000000000005</v>
      </c>
      <c r="N444" s="659">
        <v>3</v>
      </c>
      <c r="O444" s="663">
        <v>1</v>
      </c>
      <c r="P444" s="662">
        <v>491.70000000000005</v>
      </c>
      <c r="Q444" s="664">
        <v>1</v>
      </c>
      <c r="R444" s="659">
        <v>3</v>
      </c>
      <c r="S444" s="664">
        <v>1</v>
      </c>
      <c r="T444" s="663">
        <v>1</v>
      </c>
      <c r="U444" s="665">
        <v>1</v>
      </c>
    </row>
    <row r="445" spans="1:21" ht="14.4" customHeight="1" x14ac:dyDescent="0.3">
      <c r="A445" s="658">
        <v>50</v>
      </c>
      <c r="B445" s="659" t="s">
        <v>517</v>
      </c>
      <c r="C445" s="659">
        <v>89301502</v>
      </c>
      <c r="D445" s="660" t="s">
        <v>3256</v>
      </c>
      <c r="E445" s="661" t="s">
        <v>2377</v>
      </c>
      <c r="F445" s="659" t="s">
        <v>2370</v>
      </c>
      <c r="G445" s="659" t="s">
        <v>2452</v>
      </c>
      <c r="H445" s="659" t="s">
        <v>518</v>
      </c>
      <c r="I445" s="659" t="s">
        <v>933</v>
      </c>
      <c r="J445" s="659" t="s">
        <v>934</v>
      </c>
      <c r="K445" s="659" t="s">
        <v>935</v>
      </c>
      <c r="L445" s="662">
        <v>112.45</v>
      </c>
      <c r="M445" s="662">
        <v>224.9</v>
      </c>
      <c r="N445" s="659">
        <v>2</v>
      </c>
      <c r="O445" s="663">
        <v>1</v>
      </c>
      <c r="P445" s="662">
        <v>112.45</v>
      </c>
      <c r="Q445" s="664">
        <v>0.5</v>
      </c>
      <c r="R445" s="659">
        <v>1</v>
      </c>
      <c r="S445" s="664">
        <v>0.5</v>
      </c>
      <c r="T445" s="663">
        <v>0.5</v>
      </c>
      <c r="U445" s="665">
        <v>0.5</v>
      </c>
    </row>
    <row r="446" spans="1:21" ht="14.4" customHeight="1" x14ac:dyDescent="0.3">
      <c r="A446" s="658">
        <v>50</v>
      </c>
      <c r="B446" s="659" t="s">
        <v>517</v>
      </c>
      <c r="C446" s="659">
        <v>89301502</v>
      </c>
      <c r="D446" s="660" t="s">
        <v>3256</v>
      </c>
      <c r="E446" s="661" t="s">
        <v>2377</v>
      </c>
      <c r="F446" s="659" t="s">
        <v>2370</v>
      </c>
      <c r="G446" s="659" t="s">
        <v>2452</v>
      </c>
      <c r="H446" s="659" t="s">
        <v>518</v>
      </c>
      <c r="I446" s="659" t="s">
        <v>2508</v>
      </c>
      <c r="J446" s="659" t="s">
        <v>2509</v>
      </c>
      <c r="K446" s="659" t="s">
        <v>736</v>
      </c>
      <c r="L446" s="662">
        <v>56.23</v>
      </c>
      <c r="M446" s="662">
        <v>56.23</v>
      </c>
      <c r="N446" s="659">
        <v>1</v>
      </c>
      <c r="O446" s="663">
        <v>0.5</v>
      </c>
      <c r="P446" s="662">
        <v>56.23</v>
      </c>
      <c r="Q446" s="664">
        <v>1</v>
      </c>
      <c r="R446" s="659">
        <v>1</v>
      </c>
      <c r="S446" s="664">
        <v>1</v>
      </c>
      <c r="T446" s="663">
        <v>0.5</v>
      </c>
      <c r="U446" s="665">
        <v>1</v>
      </c>
    </row>
    <row r="447" spans="1:21" ht="14.4" customHeight="1" x14ac:dyDescent="0.3">
      <c r="A447" s="658">
        <v>50</v>
      </c>
      <c r="B447" s="659" t="s">
        <v>517</v>
      </c>
      <c r="C447" s="659">
        <v>89301502</v>
      </c>
      <c r="D447" s="660" t="s">
        <v>3256</v>
      </c>
      <c r="E447" s="661" t="s">
        <v>2377</v>
      </c>
      <c r="F447" s="659" t="s">
        <v>2370</v>
      </c>
      <c r="G447" s="659" t="s">
        <v>2452</v>
      </c>
      <c r="H447" s="659" t="s">
        <v>518</v>
      </c>
      <c r="I447" s="659" t="s">
        <v>2821</v>
      </c>
      <c r="J447" s="659" t="s">
        <v>2822</v>
      </c>
      <c r="K447" s="659" t="s">
        <v>1446</v>
      </c>
      <c r="L447" s="662">
        <v>33.729999999999997</v>
      </c>
      <c r="M447" s="662">
        <v>67.459999999999994</v>
      </c>
      <c r="N447" s="659">
        <v>2</v>
      </c>
      <c r="O447" s="663">
        <v>0.5</v>
      </c>
      <c r="P447" s="662"/>
      <c r="Q447" s="664">
        <v>0</v>
      </c>
      <c r="R447" s="659"/>
      <c r="S447" s="664">
        <v>0</v>
      </c>
      <c r="T447" s="663"/>
      <c r="U447" s="665">
        <v>0</v>
      </c>
    </row>
    <row r="448" spans="1:21" ht="14.4" customHeight="1" x14ac:dyDescent="0.3">
      <c r="A448" s="658">
        <v>50</v>
      </c>
      <c r="B448" s="659" t="s">
        <v>517</v>
      </c>
      <c r="C448" s="659">
        <v>89301502</v>
      </c>
      <c r="D448" s="660" t="s">
        <v>3256</v>
      </c>
      <c r="E448" s="661" t="s">
        <v>2377</v>
      </c>
      <c r="F448" s="659" t="s">
        <v>2370</v>
      </c>
      <c r="G448" s="659" t="s">
        <v>2596</v>
      </c>
      <c r="H448" s="659" t="s">
        <v>518</v>
      </c>
      <c r="I448" s="659" t="s">
        <v>2597</v>
      </c>
      <c r="J448" s="659" t="s">
        <v>968</v>
      </c>
      <c r="K448" s="659" t="s">
        <v>969</v>
      </c>
      <c r="L448" s="662">
        <v>173.65</v>
      </c>
      <c r="M448" s="662">
        <v>1041.9000000000001</v>
      </c>
      <c r="N448" s="659">
        <v>6</v>
      </c>
      <c r="O448" s="663">
        <v>1</v>
      </c>
      <c r="P448" s="662"/>
      <c r="Q448" s="664">
        <v>0</v>
      </c>
      <c r="R448" s="659"/>
      <c r="S448" s="664">
        <v>0</v>
      </c>
      <c r="T448" s="663"/>
      <c r="U448" s="665">
        <v>0</v>
      </c>
    </row>
    <row r="449" spans="1:21" ht="14.4" customHeight="1" x14ac:dyDescent="0.3">
      <c r="A449" s="658">
        <v>50</v>
      </c>
      <c r="B449" s="659" t="s">
        <v>517</v>
      </c>
      <c r="C449" s="659">
        <v>89301502</v>
      </c>
      <c r="D449" s="660" t="s">
        <v>3256</v>
      </c>
      <c r="E449" s="661" t="s">
        <v>2377</v>
      </c>
      <c r="F449" s="659" t="s">
        <v>2370</v>
      </c>
      <c r="G449" s="659" t="s">
        <v>2596</v>
      </c>
      <c r="H449" s="659" t="s">
        <v>518</v>
      </c>
      <c r="I449" s="659" t="s">
        <v>2823</v>
      </c>
      <c r="J449" s="659" t="s">
        <v>2824</v>
      </c>
      <c r="K449" s="659" t="s">
        <v>2825</v>
      </c>
      <c r="L449" s="662">
        <v>134.97</v>
      </c>
      <c r="M449" s="662">
        <v>134.97</v>
      </c>
      <c r="N449" s="659">
        <v>1</v>
      </c>
      <c r="O449" s="663">
        <v>0.5</v>
      </c>
      <c r="P449" s="662"/>
      <c r="Q449" s="664">
        <v>0</v>
      </c>
      <c r="R449" s="659"/>
      <c r="S449" s="664">
        <v>0</v>
      </c>
      <c r="T449" s="663"/>
      <c r="U449" s="665">
        <v>0</v>
      </c>
    </row>
    <row r="450" spans="1:21" ht="14.4" customHeight="1" x14ac:dyDescent="0.3">
      <c r="A450" s="658">
        <v>50</v>
      </c>
      <c r="B450" s="659" t="s">
        <v>517</v>
      </c>
      <c r="C450" s="659">
        <v>89301502</v>
      </c>
      <c r="D450" s="660" t="s">
        <v>3256</v>
      </c>
      <c r="E450" s="661" t="s">
        <v>2377</v>
      </c>
      <c r="F450" s="659" t="s">
        <v>2370</v>
      </c>
      <c r="G450" s="659" t="s">
        <v>2826</v>
      </c>
      <c r="H450" s="659" t="s">
        <v>1208</v>
      </c>
      <c r="I450" s="659" t="s">
        <v>1547</v>
      </c>
      <c r="J450" s="659" t="s">
        <v>1548</v>
      </c>
      <c r="K450" s="659" t="s">
        <v>2316</v>
      </c>
      <c r="L450" s="662">
        <v>116.8</v>
      </c>
      <c r="M450" s="662">
        <v>817.6</v>
      </c>
      <c r="N450" s="659">
        <v>7</v>
      </c>
      <c r="O450" s="663">
        <v>3.5</v>
      </c>
      <c r="P450" s="662">
        <v>584</v>
      </c>
      <c r="Q450" s="664">
        <v>0.7142857142857143</v>
      </c>
      <c r="R450" s="659">
        <v>5</v>
      </c>
      <c r="S450" s="664">
        <v>0.7142857142857143</v>
      </c>
      <c r="T450" s="663">
        <v>2.5</v>
      </c>
      <c r="U450" s="665">
        <v>0.7142857142857143</v>
      </c>
    </row>
    <row r="451" spans="1:21" ht="14.4" customHeight="1" x14ac:dyDescent="0.3">
      <c r="A451" s="658">
        <v>50</v>
      </c>
      <c r="B451" s="659" t="s">
        <v>517</v>
      </c>
      <c r="C451" s="659">
        <v>89301502</v>
      </c>
      <c r="D451" s="660" t="s">
        <v>3256</v>
      </c>
      <c r="E451" s="661" t="s">
        <v>2377</v>
      </c>
      <c r="F451" s="659" t="s">
        <v>2370</v>
      </c>
      <c r="G451" s="659" t="s">
        <v>2827</v>
      </c>
      <c r="H451" s="659" t="s">
        <v>518</v>
      </c>
      <c r="I451" s="659" t="s">
        <v>2828</v>
      </c>
      <c r="J451" s="659" t="s">
        <v>2829</v>
      </c>
      <c r="K451" s="659" t="s">
        <v>2830</v>
      </c>
      <c r="L451" s="662">
        <v>0</v>
      </c>
      <c r="M451" s="662">
        <v>0</v>
      </c>
      <c r="N451" s="659">
        <v>1</v>
      </c>
      <c r="O451" s="663">
        <v>0.5</v>
      </c>
      <c r="P451" s="662">
        <v>0</v>
      </c>
      <c r="Q451" s="664"/>
      <c r="R451" s="659">
        <v>1</v>
      </c>
      <c r="S451" s="664">
        <v>1</v>
      </c>
      <c r="T451" s="663">
        <v>0.5</v>
      </c>
      <c r="U451" s="665">
        <v>1</v>
      </c>
    </row>
    <row r="452" spans="1:21" ht="14.4" customHeight="1" x14ac:dyDescent="0.3">
      <c r="A452" s="658">
        <v>50</v>
      </c>
      <c r="B452" s="659" t="s">
        <v>517</v>
      </c>
      <c r="C452" s="659">
        <v>89301502</v>
      </c>
      <c r="D452" s="660" t="s">
        <v>3256</v>
      </c>
      <c r="E452" s="661" t="s">
        <v>2377</v>
      </c>
      <c r="F452" s="659" t="s">
        <v>2370</v>
      </c>
      <c r="G452" s="659" t="s">
        <v>2407</v>
      </c>
      <c r="H452" s="659" t="s">
        <v>518</v>
      </c>
      <c r="I452" s="659" t="s">
        <v>541</v>
      </c>
      <c r="J452" s="659" t="s">
        <v>542</v>
      </c>
      <c r="K452" s="659" t="s">
        <v>543</v>
      </c>
      <c r="L452" s="662">
        <v>104.66</v>
      </c>
      <c r="M452" s="662">
        <v>1046.5999999999999</v>
      </c>
      <c r="N452" s="659">
        <v>10</v>
      </c>
      <c r="O452" s="663">
        <v>2.5</v>
      </c>
      <c r="P452" s="662">
        <v>627.96</v>
      </c>
      <c r="Q452" s="664">
        <v>0.60000000000000009</v>
      </c>
      <c r="R452" s="659">
        <v>6</v>
      </c>
      <c r="S452" s="664">
        <v>0.6</v>
      </c>
      <c r="T452" s="663">
        <v>1.5</v>
      </c>
      <c r="U452" s="665">
        <v>0.6</v>
      </c>
    </row>
    <row r="453" spans="1:21" ht="14.4" customHeight="1" x14ac:dyDescent="0.3">
      <c r="A453" s="658">
        <v>50</v>
      </c>
      <c r="B453" s="659" t="s">
        <v>517</v>
      </c>
      <c r="C453" s="659">
        <v>89301502</v>
      </c>
      <c r="D453" s="660" t="s">
        <v>3256</v>
      </c>
      <c r="E453" s="661" t="s">
        <v>2377</v>
      </c>
      <c r="F453" s="659" t="s">
        <v>2370</v>
      </c>
      <c r="G453" s="659" t="s">
        <v>2408</v>
      </c>
      <c r="H453" s="659" t="s">
        <v>518</v>
      </c>
      <c r="I453" s="659" t="s">
        <v>2455</v>
      </c>
      <c r="J453" s="659" t="s">
        <v>2410</v>
      </c>
      <c r="K453" s="659" t="s">
        <v>2329</v>
      </c>
      <c r="L453" s="662">
        <v>0</v>
      </c>
      <c r="M453" s="662">
        <v>0</v>
      </c>
      <c r="N453" s="659">
        <v>3</v>
      </c>
      <c r="O453" s="663">
        <v>1</v>
      </c>
      <c r="P453" s="662">
        <v>0</v>
      </c>
      <c r="Q453" s="664"/>
      <c r="R453" s="659">
        <v>3</v>
      </c>
      <c r="S453" s="664">
        <v>1</v>
      </c>
      <c r="T453" s="663">
        <v>1</v>
      </c>
      <c r="U453" s="665">
        <v>1</v>
      </c>
    </row>
    <row r="454" spans="1:21" ht="14.4" customHeight="1" x14ac:dyDescent="0.3">
      <c r="A454" s="658">
        <v>50</v>
      </c>
      <c r="B454" s="659" t="s">
        <v>517</v>
      </c>
      <c r="C454" s="659">
        <v>89301502</v>
      </c>
      <c r="D454" s="660" t="s">
        <v>3256</v>
      </c>
      <c r="E454" s="661" t="s">
        <v>2377</v>
      </c>
      <c r="F454" s="659" t="s">
        <v>2370</v>
      </c>
      <c r="G454" s="659" t="s">
        <v>2408</v>
      </c>
      <c r="H454" s="659" t="s">
        <v>518</v>
      </c>
      <c r="I454" s="659" t="s">
        <v>937</v>
      </c>
      <c r="J454" s="659" t="s">
        <v>938</v>
      </c>
      <c r="K454" s="659" t="s">
        <v>939</v>
      </c>
      <c r="L454" s="662">
        <v>61.29</v>
      </c>
      <c r="M454" s="662">
        <v>122.58</v>
      </c>
      <c r="N454" s="659">
        <v>2</v>
      </c>
      <c r="O454" s="663">
        <v>1</v>
      </c>
      <c r="P454" s="662">
        <v>122.58</v>
      </c>
      <c r="Q454" s="664">
        <v>1</v>
      </c>
      <c r="R454" s="659">
        <v>2</v>
      </c>
      <c r="S454" s="664">
        <v>1</v>
      </c>
      <c r="T454" s="663">
        <v>1</v>
      </c>
      <c r="U454" s="665">
        <v>1</v>
      </c>
    </row>
    <row r="455" spans="1:21" ht="14.4" customHeight="1" x14ac:dyDescent="0.3">
      <c r="A455" s="658">
        <v>50</v>
      </c>
      <c r="B455" s="659" t="s">
        <v>517</v>
      </c>
      <c r="C455" s="659">
        <v>89301502</v>
      </c>
      <c r="D455" s="660" t="s">
        <v>3256</v>
      </c>
      <c r="E455" s="661" t="s">
        <v>2377</v>
      </c>
      <c r="F455" s="659" t="s">
        <v>2370</v>
      </c>
      <c r="G455" s="659" t="s">
        <v>2456</v>
      </c>
      <c r="H455" s="659" t="s">
        <v>1208</v>
      </c>
      <c r="I455" s="659" t="s">
        <v>1266</v>
      </c>
      <c r="J455" s="659" t="s">
        <v>1267</v>
      </c>
      <c r="K455" s="659" t="s">
        <v>2302</v>
      </c>
      <c r="L455" s="662">
        <v>86.76</v>
      </c>
      <c r="M455" s="662">
        <v>86.76</v>
      </c>
      <c r="N455" s="659">
        <v>1</v>
      </c>
      <c r="O455" s="663">
        <v>0.5</v>
      </c>
      <c r="P455" s="662"/>
      <c r="Q455" s="664">
        <v>0</v>
      </c>
      <c r="R455" s="659"/>
      <c r="S455" s="664">
        <v>0</v>
      </c>
      <c r="T455" s="663"/>
      <c r="U455" s="665">
        <v>0</v>
      </c>
    </row>
    <row r="456" spans="1:21" ht="14.4" customHeight="1" x14ac:dyDescent="0.3">
      <c r="A456" s="658">
        <v>50</v>
      </c>
      <c r="B456" s="659" t="s">
        <v>517</v>
      </c>
      <c r="C456" s="659">
        <v>89301502</v>
      </c>
      <c r="D456" s="660" t="s">
        <v>3256</v>
      </c>
      <c r="E456" s="661" t="s">
        <v>2377</v>
      </c>
      <c r="F456" s="659" t="s">
        <v>2370</v>
      </c>
      <c r="G456" s="659" t="s">
        <v>2456</v>
      </c>
      <c r="H456" s="659" t="s">
        <v>518</v>
      </c>
      <c r="I456" s="659" t="s">
        <v>1023</v>
      </c>
      <c r="J456" s="659" t="s">
        <v>2460</v>
      </c>
      <c r="K456" s="659" t="s">
        <v>2461</v>
      </c>
      <c r="L456" s="662">
        <v>50.57</v>
      </c>
      <c r="M456" s="662">
        <v>50.57</v>
      </c>
      <c r="N456" s="659">
        <v>1</v>
      </c>
      <c r="O456" s="663">
        <v>0.5</v>
      </c>
      <c r="P456" s="662">
        <v>50.57</v>
      </c>
      <c r="Q456" s="664">
        <v>1</v>
      </c>
      <c r="R456" s="659">
        <v>1</v>
      </c>
      <c r="S456" s="664">
        <v>1</v>
      </c>
      <c r="T456" s="663">
        <v>0.5</v>
      </c>
      <c r="U456" s="665">
        <v>1</v>
      </c>
    </row>
    <row r="457" spans="1:21" ht="14.4" customHeight="1" x14ac:dyDescent="0.3">
      <c r="A457" s="658">
        <v>50</v>
      </c>
      <c r="B457" s="659" t="s">
        <v>517</v>
      </c>
      <c r="C457" s="659">
        <v>89301502</v>
      </c>
      <c r="D457" s="660" t="s">
        <v>3256</v>
      </c>
      <c r="E457" s="661" t="s">
        <v>2377</v>
      </c>
      <c r="F457" s="659" t="s">
        <v>2370</v>
      </c>
      <c r="G457" s="659" t="s">
        <v>2536</v>
      </c>
      <c r="H457" s="659" t="s">
        <v>1208</v>
      </c>
      <c r="I457" s="659" t="s">
        <v>2831</v>
      </c>
      <c r="J457" s="659" t="s">
        <v>2832</v>
      </c>
      <c r="K457" s="659" t="s">
        <v>2833</v>
      </c>
      <c r="L457" s="662">
        <v>431.14</v>
      </c>
      <c r="M457" s="662">
        <v>431.14</v>
      </c>
      <c r="N457" s="659">
        <v>1</v>
      </c>
      <c r="O457" s="663">
        <v>0.5</v>
      </c>
      <c r="P457" s="662">
        <v>431.14</v>
      </c>
      <c r="Q457" s="664">
        <v>1</v>
      </c>
      <c r="R457" s="659">
        <v>1</v>
      </c>
      <c r="S457" s="664">
        <v>1</v>
      </c>
      <c r="T457" s="663">
        <v>0.5</v>
      </c>
      <c r="U457" s="665">
        <v>1</v>
      </c>
    </row>
    <row r="458" spans="1:21" ht="14.4" customHeight="1" x14ac:dyDescent="0.3">
      <c r="A458" s="658">
        <v>50</v>
      </c>
      <c r="B458" s="659" t="s">
        <v>517</v>
      </c>
      <c r="C458" s="659">
        <v>89301502</v>
      </c>
      <c r="D458" s="660" t="s">
        <v>3256</v>
      </c>
      <c r="E458" s="661" t="s">
        <v>2377</v>
      </c>
      <c r="F458" s="659" t="s">
        <v>2370</v>
      </c>
      <c r="G458" s="659" t="s">
        <v>2834</v>
      </c>
      <c r="H458" s="659" t="s">
        <v>1208</v>
      </c>
      <c r="I458" s="659" t="s">
        <v>1437</v>
      </c>
      <c r="J458" s="659" t="s">
        <v>1438</v>
      </c>
      <c r="K458" s="659" t="s">
        <v>1130</v>
      </c>
      <c r="L458" s="662">
        <v>81.33</v>
      </c>
      <c r="M458" s="662">
        <v>81.33</v>
      </c>
      <c r="N458" s="659">
        <v>1</v>
      </c>
      <c r="O458" s="663">
        <v>0.5</v>
      </c>
      <c r="P458" s="662">
        <v>81.33</v>
      </c>
      <c r="Q458" s="664">
        <v>1</v>
      </c>
      <c r="R458" s="659">
        <v>1</v>
      </c>
      <c r="S458" s="664">
        <v>1</v>
      </c>
      <c r="T458" s="663">
        <v>0.5</v>
      </c>
      <c r="U458" s="665">
        <v>1</v>
      </c>
    </row>
    <row r="459" spans="1:21" ht="14.4" customHeight="1" x14ac:dyDescent="0.3">
      <c r="A459" s="658">
        <v>50</v>
      </c>
      <c r="B459" s="659" t="s">
        <v>517</v>
      </c>
      <c r="C459" s="659">
        <v>89301502</v>
      </c>
      <c r="D459" s="660" t="s">
        <v>3256</v>
      </c>
      <c r="E459" s="661" t="s">
        <v>2377</v>
      </c>
      <c r="F459" s="659" t="s">
        <v>2370</v>
      </c>
      <c r="G459" s="659" t="s">
        <v>2412</v>
      </c>
      <c r="H459" s="659" t="s">
        <v>1208</v>
      </c>
      <c r="I459" s="659" t="s">
        <v>1291</v>
      </c>
      <c r="J459" s="659" t="s">
        <v>1292</v>
      </c>
      <c r="K459" s="659" t="s">
        <v>2263</v>
      </c>
      <c r="L459" s="662">
        <v>90.35</v>
      </c>
      <c r="M459" s="662">
        <v>271.04999999999995</v>
      </c>
      <c r="N459" s="659">
        <v>3</v>
      </c>
      <c r="O459" s="663">
        <v>0.5</v>
      </c>
      <c r="P459" s="662"/>
      <c r="Q459" s="664">
        <v>0</v>
      </c>
      <c r="R459" s="659"/>
      <c r="S459" s="664">
        <v>0</v>
      </c>
      <c r="T459" s="663"/>
      <c r="U459" s="665">
        <v>0</v>
      </c>
    </row>
    <row r="460" spans="1:21" ht="14.4" customHeight="1" x14ac:dyDescent="0.3">
      <c r="A460" s="658">
        <v>50</v>
      </c>
      <c r="B460" s="659" t="s">
        <v>517</v>
      </c>
      <c r="C460" s="659">
        <v>89301502</v>
      </c>
      <c r="D460" s="660" t="s">
        <v>3256</v>
      </c>
      <c r="E460" s="661" t="s">
        <v>2377</v>
      </c>
      <c r="F460" s="659" t="s">
        <v>2370</v>
      </c>
      <c r="G460" s="659" t="s">
        <v>2412</v>
      </c>
      <c r="H460" s="659" t="s">
        <v>518</v>
      </c>
      <c r="I460" s="659" t="s">
        <v>2835</v>
      </c>
      <c r="J460" s="659" t="s">
        <v>2836</v>
      </c>
      <c r="K460" s="659" t="s">
        <v>2262</v>
      </c>
      <c r="L460" s="662">
        <v>0</v>
      </c>
      <c r="M460" s="662">
        <v>0</v>
      </c>
      <c r="N460" s="659">
        <v>3</v>
      </c>
      <c r="O460" s="663">
        <v>1</v>
      </c>
      <c r="P460" s="662">
        <v>0</v>
      </c>
      <c r="Q460" s="664"/>
      <c r="R460" s="659">
        <v>3</v>
      </c>
      <c r="S460" s="664">
        <v>1</v>
      </c>
      <c r="T460" s="663">
        <v>1</v>
      </c>
      <c r="U460" s="665">
        <v>1</v>
      </c>
    </row>
    <row r="461" spans="1:21" ht="14.4" customHeight="1" x14ac:dyDescent="0.3">
      <c r="A461" s="658">
        <v>50</v>
      </c>
      <c r="B461" s="659" t="s">
        <v>517</v>
      </c>
      <c r="C461" s="659">
        <v>89301502</v>
      </c>
      <c r="D461" s="660" t="s">
        <v>3256</v>
      </c>
      <c r="E461" s="661" t="s">
        <v>2377</v>
      </c>
      <c r="F461" s="659" t="s">
        <v>2370</v>
      </c>
      <c r="G461" s="659" t="s">
        <v>2415</v>
      </c>
      <c r="H461" s="659" t="s">
        <v>518</v>
      </c>
      <c r="I461" s="659" t="s">
        <v>2416</v>
      </c>
      <c r="J461" s="659" t="s">
        <v>705</v>
      </c>
      <c r="K461" s="659" t="s">
        <v>2417</v>
      </c>
      <c r="L461" s="662">
        <v>23.4</v>
      </c>
      <c r="M461" s="662">
        <v>46.8</v>
      </c>
      <c r="N461" s="659">
        <v>2</v>
      </c>
      <c r="O461" s="663">
        <v>1</v>
      </c>
      <c r="P461" s="662"/>
      <c r="Q461" s="664">
        <v>0</v>
      </c>
      <c r="R461" s="659"/>
      <c r="S461" s="664">
        <v>0</v>
      </c>
      <c r="T461" s="663"/>
      <c r="U461" s="665">
        <v>0</v>
      </c>
    </row>
    <row r="462" spans="1:21" ht="14.4" customHeight="1" x14ac:dyDescent="0.3">
      <c r="A462" s="658">
        <v>50</v>
      </c>
      <c r="B462" s="659" t="s">
        <v>517</v>
      </c>
      <c r="C462" s="659">
        <v>89301502</v>
      </c>
      <c r="D462" s="660" t="s">
        <v>3256</v>
      </c>
      <c r="E462" s="661" t="s">
        <v>2377</v>
      </c>
      <c r="F462" s="659" t="s">
        <v>2370</v>
      </c>
      <c r="G462" s="659" t="s">
        <v>2423</v>
      </c>
      <c r="H462" s="659" t="s">
        <v>1208</v>
      </c>
      <c r="I462" s="659" t="s">
        <v>1303</v>
      </c>
      <c r="J462" s="659" t="s">
        <v>1304</v>
      </c>
      <c r="K462" s="659" t="s">
        <v>1258</v>
      </c>
      <c r="L462" s="662">
        <v>1749.69</v>
      </c>
      <c r="M462" s="662">
        <v>6998.76</v>
      </c>
      <c r="N462" s="659">
        <v>4</v>
      </c>
      <c r="O462" s="663">
        <v>1.5</v>
      </c>
      <c r="P462" s="662">
        <v>6998.76</v>
      </c>
      <c r="Q462" s="664">
        <v>1</v>
      </c>
      <c r="R462" s="659">
        <v>4</v>
      </c>
      <c r="S462" s="664">
        <v>1</v>
      </c>
      <c r="T462" s="663">
        <v>1.5</v>
      </c>
      <c r="U462" s="665">
        <v>1</v>
      </c>
    </row>
    <row r="463" spans="1:21" ht="14.4" customHeight="1" x14ac:dyDescent="0.3">
      <c r="A463" s="658">
        <v>50</v>
      </c>
      <c r="B463" s="659" t="s">
        <v>517</v>
      </c>
      <c r="C463" s="659">
        <v>89301502</v>
      </c>
      <c r="D463" s="660" t="s">
        <v>3256</v>
      </c>
      <c r="E463" s="661" t="s">
        <v>2377</v>
      </c>
      <c r="F463" s="659" t="s">
        <v>2370</v>
      </c>
      <c r="G463" s="659" t="s">
        <v>2423</v>
      </c>
      <c r="H463" s="659" t="s">
        <v>1208</v>
      </c>
      <c r="I463" s="659" t="s">
        <v>1307</v>
      </c>
      <c r="J463" s="659" t="s">
        <v>1304</v>
      </c>
      <c r="K463" s="659" t="s">
        <v>1261</v>
      </c>
      <c r="L463" s="662">
        <v>2332.92</v>
      </c>
      <c r="M463" s="662">
        <v>2332.92</v>
      </c>
      <c r="N463" s="659">
        <v>1</v>
      </c>
      <c r="O463" s="663">
        <v>0.5</v>
      </c>
      <c r="P463" s="662">
        <v>2332.92</v>
      </c>
      <c r="Q463" s="664">
        <v>1</v>
      </c>
      <c r="R463" s="659">
        <v>1</v>
      </c>
      <c r="S463" s="664">
        <v>1</v>
      </c>
      <c r="T463" s="663">
        <v>0.5</v>
      </c>
      <c r="U463" s="665">
        <v>1</v>
      </c>
    </row>
    <row r="464" spans="1:21" ht="14.4" customHeight="1" x14ac:dyDescent="0.3">
      <c r="A464" s="658">
        <v>50</v>
      </c>
      <c r="B464" s="659" t="s">
        <v>517</v>
      </c>
      <c r="C464" s="659">
        <v>89301502</v>
      </c>
      <c r="D464" s="660" t="s">
        <v>3256</v>
      </c>
      <c r="E464" s="661" t="s">
        <v>2377</v>
      </c>
      <c r="F464" s="659" t="s">
        <v>2370</v>
      </c>
      <c r="G464" s="659" t="s">
        <v>2423</v>
      </c>
      <c r="H464" s="659" t="s">
        <v>1208</v>
      </c>
      <c r="I464" s="659" t="s">
        <v>1310</v>
      </c>
      <c r="J464" s="659" t="s">
        <v>1304</v>
      </c>
      <c r="K464" s="659" t="s">
        <v>1264</v>
      </c>
      <c r="L464" s="662">
        <v>2916.16</v>
      </c>
      <c r="M464" s="662">
        <v>2916.16</v>
      </c>
      <c r="N464" s="659">
        <v>1</v>
      </c>
      <c r="O464" s="663">
        <v>1</v>
      </c>
      <c r="P464" s="662">
        <v>2916.16</v>
      </c>
      <c r="Q464" s="664">
        <v>1</v>
      </c>
      <c r="R464" s="659">
        <v>1</v>
      </c>
      <c r="S464" s="664">
        <v>1</v>
      </c>
      <c r="T464" s="663">
        <v>1</v>
      </c>
      <c r="U464" s="665">
        <v>1</v>
      </c>
    </row>
    <row r="465" spans="1:21" ht="14.4" customHeight="1" x14ac:dyDescent="0.3">
      <c r="A465" s="658">
        <v>50</v>
      </c>
      <c r="B465" s="659" t="s">
        <v>517</v>
      </c>
      <c r="C465" s="659">
        <v>89301502</v>
      </c>
      <c r="D465" s="660" t="s">
        <v>3256</v>
      </c>
      <c r="E465" s="661" t="s">
        <v>2377</v>
      </c>
      <c r="F465" s="659" t="s">
        <v>2370</v>
      </c>
      <c r="G465" s="659" t="s">
        <v>2465</v>
      </c>
      <c r="H465" s="659" t="s">
        <v>1208</v>
      </c>
      <c r="I465" s="659" t="s">
        <v>1398</v>
      </c>
      <c r="J465" s="659" t="s">
        <v>1399</v>
      </c>
      <c r="K465" s="659" t="s">
        <v>1400</v>
      </c>
      <c r="L465" s="662">
        <v>55.38</v>
      </c>
      <c r="M465" s="662">
        <v>166.14000000000001</v>
      </c>
      <c r="N465" s="659">
        <v>3</v>
      </c>
      <c r="O465" s="663">
        <v>0.5</v>
      </c>
      <c r="P465" s="662">
        <v>166.14000000000001</v>
      </c>
      <c r="Q465" s="664">
        <v>1</v>
      </c>
      <c r="R465" s="659">
        <v>3</v>
      </c>
      <c r="S465" s="664">
        <v>1</v>
      </c>
      <c r="T465" s="663">
        <v>0.5</v>
      </c>
      <c r="U465" s="665">
        <v>1</v>
      </c>
    </row>
    <row r="466" spans="1:21" ht="14.4" customHeight="1" x14ac:dyDescent="0.3">
      <c r="A466" s="658">
        <v>50</v>
      </c>
      <c r="B466" s="659" t="s">
        <v>517</v>
      </c>
      <c r="C466" s="659">
        <v>89301502</v>
      </c>
      <c r="D466" s="660" t="s">
        <v>3256</v>
      </c>
      <c r="E466" s="661" t="s">
        <v>2377</v>
      </c>
      <c r="F466" s="659" t="s">
        <v>2370</v>
      </c>
      <c r="G466" s="659" t="s">
        <v>2469</v>
      </c>
      <c r="H466" s="659" t="s">
        <v>1208</v>
      </c>
      <c r="I466" s="659" t="s">
        <v>1276</v>
      </c>
      <c r="J466" s="659" t="s">
        <v>1277</v>
      </c>
      <c r="K466" s="659" t="s">
        <v>2250</v>
      </c>
      <c r="L466" s="662">
        <v>97.97</v>
      </c>
      <c r="M466" s="662">
        <v>195.94</v>
      </c>
      <c r="N466" s="659">
        <v>2</v>
      </c>
      <c r="O466" s="663">
        <v>1</v>
      </c>
      <c r="P466" s="662"/>
      <c r="Q466" s="664">
        <v>0</v>
      </c>
      <c r="R466" s="659"/>
      <c r="S466" s="664">
        <v>0</v>
      </c>
      <c r="T466" s="663"/>
      <c r="U466" s="665">
        <v>0</v>
      </c>
    </row>
    <row r="467" spans="1:21" ht="14.4" customHeight="1" x14ac:dyDescent="0.3">
      <c r="A467" s="658">
        <v>50</v>
      </c>
      <c r="B467" s="659" t="s">
        <v>517</v>
      </c>
      <c r="C467" s="659">
        <v>89301502</v>
      </c>
      <c r="D467" s="660" t="s">
        <v>3256</v>
      </c>
      <c r="E467" s="661" t="s">
        <v>2377</v>
      </c>
      <c r="F467" s="659" t="s">
        <v>2370</v>
      </c>
      <c r="G467" s="659" t="s">
        <v>2837</v>
      </c>
      <c r="H467" s="659" t="s">
        <v>518</v>
      </c>
      <c r="I467" s="659" t="s">
        <v>2838</v>
      </c>
      <c r="J467" s="659" t="s">
        <v>2839</v>
      </c>
      <c r="K467" s="659" t="s">
        <v>2840</v>
      </c>
      <c r="L467" s="662">
        <v>169</v>
      </c>
      <c r="M467" s="662">
        <v>676</v>
      </c>
      <c r="N467" s="659">
        <v>4</v>
      </c>
      <c r="O467" s="663">
        <v>1</v>
      </c>
      <c r="P467" s="662"/>
      <c r="Q467" s="664">
        <v>0</v>
      </c>
      <c r="R467" s="659"/>
      <c r="S467" s="664">
        <v>0</v>
      </c>
      <c r="T467" s="663"/>
      <c r="U467" s="665">
        <v>0</v>
      </c>
    </row>
    <row r="468" spans="1:21" ht="14.4" customHeight="1" x14ac:dyDescent="0.3">
      <c r="A468" s="658">
        <v>50</v>
      </c>
      <c r="B468" s="659" t="s">
        <v>517</v>
      </c>
      <c r="C468" s="659">
        <v>89301502</v>
      </c>
      <c r="D468" s="660" t="s">
        <v>3256</v>
      </c>
      <c r="E468" s="661" t="s">
        <v>2377</v>
      </c>
      <c r="F468" s="659" t="s">
        <v>2370</v>
      </c>
      <c r="G468" s="659" t="s">
        <v>2424</v>
      </c>
      <c r="H468" s="659" t="s">
        <v>518</v>
      </c>
      <c r="I468" s="659" t="s">
        <v>895</v>
      </c>
      <c r="J468" s="659" t="s">
        <v>896</v>
      </c>
      <c r="K468" s="659" t="s">
        <v>897</v>
      </c>
      <c r="L468" s="662">
        <v>202.25</v>
      </c>
      <c r="M468" s="662">
        <v>404.5</v>
      </c>
      <c r="N468" s="659">
        <v>2</v>
      </c>
      <c r="O468" s="663">
        <v>2</v>
      </c>
      <c r="P468" s="662">
        <v>202.25</v>
      </c>
      <c r="Q468" s="664">
        <v>0.5</v>
      </c>
      <c r="R468" s="659">
        <v>1</v>
      </c>
      <c r="S468" s="664">
        <v>0.5</v>
      </c>
      <c r="T468" s="663">
        <v>1</v>
      </c>
      <c r="U468" s="665">
        <v>0.5</v>
      </c>
    </row>
    <row r="469" spans="1:21" ht="14.4" customHeight="1" x14ac:dyDescent="0.3">
      <c r="A469" s="658">
        <v>50</v>
      </c>
      <c r="B469" s="659" t="s">
        <v>517</v>
      </c>
      <c r="C469" s="659">
        <v>89301502</v>
      </c>
      <c r="D469" s="660" t="s">
        <v>3256</v>
      </c>
      <c r="E469" s="661" t="s">
        <v>2377</v>
      </c>
      <c r="F469" s="659" t="s">
        <v>2370</v>
      </c>
      <c r="G469" s="659" t="s">
        <v>2424</v>
      </c>
      <c r="H469" s="659" t="s">
        <v>518</v>
      </c>
      <c r="I469" s="659" t="s">
        <v>2841</v>
      </c>
      <c r="J469" s="659" t="s">
        <v>2427</v>
      </c>
      <c r="K469" s="659" t="s">
        <v>2842</v>
      </c>
      <c r="L469" s="662">
        <v>404.48</v>
      </c>
      <c r="M469" s="662">
        <v>808.96</v>
      </c>
      <c r="N469" s="659">
        <v>2</v>
      </c>
      <c r="O469" s="663">
        <v>1</v>
      </c>
      <c r="P469" s="662"/>
      <c r="Q469" s="664">
        <v>0</v>
      </c>
      <c r="R469" s="659"/>
      <c r="S469" s="664">
        <v>0</v>
      </c>
      <c r="T469" s="663"/>
      <c r="U469" s="665">
        <v>0</v>
      </c>
    </row>
    <row r="470" spans="1:21" ht="14.4" customHeight="1" x14ac:dyDescent="0.3">
      <c r="A470" s="658">
        <v>50</v>
      </c>
      <c r="B470" s="659" t="s">
        <v>517</v>
      </c>
      <c r="C470" s="659">
        <v>89301502</v>
      </c>
      <c r="D470" s="660" t="s">
        <v>3256</v>
      </c>
      <c r="E470" s="661" t="s">
        <v>2377</v>
      </c>
      <c r="F470" s="659" t="s">
        <v>2370</v>
      </c>
      <c r="G470" s="659" t="s">
        <v>2424</v>
      </c>
      <c r="H470" s="659" t="s">
        <v>518</v>
      </c>
      <c r="I470" s="659" t="s">
        <v>2843</v>
      </c>
      <c r="J470" s="659" t="s">
        <v>2644</v>
      </c>
      <c r="K470" s="659" t="s">
        <v>1457</v>
      </c>
      <c r="L470" s="662">
        <v>202.25</v>
      </c>
      <c r="M470" s="662">
        <v>202.25</v>
      </c>
      <c r="N470" s="659">
        <v>1</v>
      </c>
      <c r="O470" s="663">
        <v>0.5</v>
      </c>
      <c r="P470" s="662"/>
      <c r="Q470" s="664">
        <v>0</v>
      </c>
      <c r="R470" s="659"/>
      <c r="S470" s="664">
        <v>0</v>
      </c>
      <c r="T470" s="663"/>
      <c r="U470" s="665">
        <v>0</v>
      </c>
    </row>
    <row r="471" spans="1:21" ht="14.4" customHeight="1" x14ac:dyDescent="0.3">
      <c r="A471" s="658">
        <v>50</v>
      </c>
      <c r="B471" s="659" t="s">
        <v>517</v>
      </c>
      <c r="C471" s="659">
        <v>89301502</v>
      </c>
      <c r="D471" s="660" t="s">
        <v>3256</v>
      </c>
      <c r="E471" s="661" t="s">
        <v>2377</v>
      </c>
      <c r="F471" s="659" t="s">
        <v>2370</v>
      </c>
      <c r="G471" s="659" t="s">
        <v>2647</v>
      </c>
      <c r="H471" s="659" t="s">
        <v>518</v>
      </c>
      <c r="I471" s="659" t="s">
        <v>1129</v>
      </c>
      <c r="J471" s="659" t="s">
        <v>960</v>
      </c>
      <c r="K471" s="659" t="s">
        <v>1130</v>
      </c>
      <c r="L471" s="662">
        <v>610.14</v>
      </c>
      <c r="M471" s="662">
        <v>610.14</v>
      </c>
      <c r="N471" s="659">
        <v>1</v>
      </c>
      <c r="O471" s="663">
        <v>0.5</v>
      </c>
      <c r="P471" s="662">
        <v>610.14</v>
      </c>
      <c r="Q471" s="664">
        <v>1</v>
      </c>
      <c r="R471" s="659">
        <v>1</v>
      </c>
      <c r="S471" s="664">
        <v>1</v>
      </c>
      <c r="T471" s="663">
        <v>0.5</v>
      </c>
      <c r="U471" s="665">
        <v>1</v>
      </c>
    </row>
    <row r="472" spans="1:21" ht="14.4" customHeight="1" x14ac:dyDescent="0.3">
      <c r="A472" s="658">
        <v>50</v>
      </c>
      <c r="B472" s="659" t="s">
        <v>517</v>
      </c>
      <c r="C472" s="659">
        <v>89301502</v>
      </c>
      <c r="D472" s="660" t="s">
        <v>3256</v>
      </c>
      <c r="E472" s="661" t="s">
        <v>2377</v>
      </c>
      <c r="F472" s="659" t="s">
        <v>2370</v>
      </c>
      <c r="G472" s="659" t="s">
        <v>2844</v>
      </c>
      <c r="H472" s="659" t="s">
        <v>518</v>
      </c>
      <c r="I472" s="659" t="s">
        <v>2845</v>
      </c>
      <c r="J472" s="659" t="s">
        <v>2846</v>
      </c>
      <c r="K472" s="659" t="s">
        <v>2847</v>
      </c>
      <c r="L472" s="662">
        <v>224.9</v>
      </c>
      <c r="M472" s="662">
        <v>224.9</v>
      </c>
      <c r="N472" s="659">
        <v>1</v>
      </c>
      <c r="O472" s="663">
        <v>1</v>
      </c>
      <c r="P472" s="662">
        <v>224.9</v>
      </c>
      <c r="Q472" s="664">
        <v>1</v>
      </c>
      <c r="R472" s="659">
        <v>1</v>
      </c>
      <c r="S472" s="664">
        <v>1</v>
      </c>
      <c r="T472" s="663">
        <v>1</v>
      </c>
      <c r="U472" s="665">
        <v>1</v>
      </c>
    </row>
    <row r="473" spans="1:21" ht="14.4" customHeight="1" x14ac:dyDescent="0.3">
      <c r="A473" s="658">
        <v>50</v>
      </c>
      <c r="B473" s="659" t="s">
        <v>517</v>
      </c>
      <c r="C473" s="659">
        <v>89301502</v>
      </c>
      <c r="D473" s="660" t="s">
        <v>3256</v>
      </c>
      <c r="E473" s="661" t="s">
        <v>2377</v>
      </c>
      <c r="F473" s="659" t="s">
        <v>2370</v>
      </c>
      <c r="G473" s="659" t="s">
        <v>2848</v>
      </c>
      <c r="H473" s="659" t="s">
        <v>518</v>
      </c>
      <c r="I473" s="659" t="s">
        <v>2849</v>
      </c>
      <c r="J473" s="659" t="s">
        <v>2850</v>
      </c>
      <c r="K473" s="659" t="s">
        <v>2851</v>
      </c>
      <c r="L473" s="662">
        <v>91.52</v>
      </c>
      <c r="M473" s="662">
        <v>274.56</v>
      </c>
      <c r="N473" s="659">
        <v>3</v>
      </c>
      <c r="O473" s="663">
        <v>0.5</v>
      </c>
      <c r="P473" s="662">
        <v>274.56</v>
      </c>
      <c r="Q473" s="664">
        <v>1</v>
      </c>
      <c r="R473" s="659">
        <v>3</v>
      </c>
      <c r="S473" s="664">
        <v>1</v>
      </c>
      <c r="T473" s="663">
        <v>0.5</v>
      </c>
      <c r="U473" s="665">
        <v>1</v>
      </c>
    </row>
    <row r="474" spans="1:21" ht="14.4" customHeight="1" x14ac:dyDescent="0.3">
      <c r="A474" s="658">
        <v>50</v>
      </c>
      <c r="B474" s="659" t="s">
        <v>517</v>
      </c>
      <c r="C474" s="659">
        <v>89301502</v>
      </c>
      <c r="D474" s="660" t="s">
        <v>3256</v>
      </c>
      <c r="E474" s="661" t="s">
        <v>2377</v>
      </c>
      <c r="F474" s="659" t="s">
        <v>2370</v>
      </c>
      <c r="G474" s="659" t="s">
        <v>2730</v>
      </c>
      <c r="H474" s="659" t="s">
        <v>518</v>
      </c>
      <c r="I474" s="659" t="s">
        <v>2852</v>
      </c>
      <c r="J474" s="659" t="s">
        <v>2853</v>
      </c>
      <c r="K474" s="659" t="s">
        <v>2854</v>
      </c>
      <c r="L474" s="662">
        <v>334.76</v>
      </c>
      <c r="M474" s="662">
        <v>4017.12</v>
      </c>
      <c r="N474" s="659">
        <v>12</v>
      </c>
      <c r="O474" s="663">
        <v>1.5</v>
      </c>
      <c r="P474" s="662">
        <v>2008.56</v>
      </c>
      <c r="Q474" s="664">
        <v>0.5</v>
      </c>
      <c r="R474" s="659">
        <v>6</v>
      </c>
      <c r="S474" s="664">
        <v>0.5</v>
      </c>
      <c r="T474" s="663">
        <v>1</v>
      </c>
      <c r="U474" s="665">
        <v>0.66666666666666663</v>
      </c>
    </row>
    <row r="475" spans="1:21" ht="14.4" customHeight="1" x14ac:dyDescent="0.3">
      <c r="A475" s="658">
        <v>50</v>
      </c>
      <c r="B475" s="659" t="s">
        <v>517</v>
      </c>
      <c r="C475" s="659">
        <v>89301502</v>
      </c>
      <c r="D475" s="660" t="s">
        <v>3256</v>
      </c>
      <c r="E475" s="661" t="s">
        <v>2377</v>
      </c>
      <c r="F475" s="659" t="s">
        <v>2370</v>
      </c>
      <c r="G475" s="659" t="s">
        <v>2435</v>
      </c>
      <c r="H475" s="659" t="s">
        <v>1208</v>
      </c>
      <c r="I475" s="659" t="s">
        <v>1234</v>
      </c>
      <c r="J475" s="659" t="s">
        <v>2284</v>
      </c>
      <c r="K475" s="659" t="s">
        <v>957</v>
      </c>
      <c r="L475" s="662">
        <v>134.83000000000001</v>
      </c>
      <c r="M475" s="662">
        <v>674.15000000000009</v>
      </c>
      <c r="N475" s="659">
        <v>5</v>
      </c>
      <c r="O475" s="663">
        <v>1</v>
      </c>
      <c r="P475" s="662">
        <v>269.66000000000003</v>
      </c>
      <c r="Q475" s="664">
        <v>0.39999999999999997</v>
      </c>
      <c r="R475" s="659">
        <v>2</v>
      </c>
      <c r="S475" s="664">
        <v>0.4</v>
      </c>
      <c r="T475" s="663">
        <v>0.5</v>
      </c>
      <c r="U475" s="665">
        <v>0.5</v>
      </c>
    </row>
    <row r="476" spans="1:21" ht="14.4" customHeight="1" x14ac:dyDescent="0.3">
      <c r="A476" s="658">
        <v>50</v>
      </c>
      <c r="B476" s="659" t="s">
        <v>517</v>
      </c>
      <c r="C476" s="659">
        <v>89301502</v>
      </c>
      <c r="D476" s="660" t="s">
        <v>3256</v>
      </c>
      <c r="E476" s="661" t="s">
        <v>2377</v>
      </c>
      <c r="F476" s="659" t="s">
        <v>2370</v>
      </c>
      <c r="G476" s="659" t="s">
        <v>2435</v>
      </c>
      <c r="H476" s="659" t="s">
        <v>1208</v>
      </c>
      <c r="I476" s="659" t="s">
        <v>1295</v>
      </c>
      <c r="J476" s="659" t="s">
        <v>2285</v>
      </c>
      <c r="K476" s="659" t="s">
        <v>890</v>
      </c>
      <c r="L476" s="662">
        <v>67.42</v>
      </c>
      <c r="M476" s="662">
        <v>606.78</v>
      </c>
      <c r="N476" s="659">
        <v>9</v>
      </c>
      <c r="O476" s="663">
        <v>2</v>
      </c>
      <c r="P476" s="662">
        <v>404.52</v>
      </c>
      <c r="Q476" s="664">
        <v>0.66666666666666663</v>
      </c>
      <c r="R476" s="659">
        <v>6</v>
      </c>
      <c r="S476" s="664">
        <v>0.66666666666666663</v>
      </c>
      <c r="T476" s="663">
        <v>1.5</v>
      </c>
      <c r="U476" s="665">
        <v>0.75</v>
      </c>
    </row>
    <row r="477" spans="1:21" ht="14.4" customHeight="1" x14ac:dyDescent="0.3">
      <c r="A477" s="658">
        <v>50</v>
      </c>
      <c r="B477" s="659" t="s">
        <v>517</v>
      </c>
      <c r="C477" s="659">
        <v>89301502</v>
      </c>
      <c r="D477" s="660" t="s">
        <v>3256</v>
      </c>
      <c r="E477" s="661" t="s">
        <v>2377</v>
      </c>
      <c r="F477" s="659" t="s">
        <v>2370</v>
      </c>
      <c r="G477" s="659" t="s">
        <v>2734</v>
      </c>
      <c r="H477" s="659" t="s">
        <v>518</v>
      </c>
      <c r="I477" s="659" t="s">
        <v>2855</v>
      </c>
      <c r="J477" s="659" t="s">
        <v>794</v>
      </c>
      <c r="K477" s="659" t="s">
        <v>2856</v>
      </c>
      <c r="L477" s="662">
        <v>330.74</v>
      </c>
      <c r="M477" s="662">
        <v>330.74</v>
      </c>
      <c r="N477" s="659">
        <v>1</v>
      </c>
      <c r="O477" s="663">
        <v>0.5</v>
      </c>
      <c r="P477" s="662"/>
      <c r="Q477" s="664">
        <v>0</v>
      </c>
      <c r="R477" s="659"/>
      <c r="S477" s="664">
        <v>0</v>
      </c>
      <c r="T477" s="663"/>
      <c r="U477" s="665">
        <v>0</v>
      </c>
    </row>
    <row r="478" spans="1:21" ht="14.4" customHeight="1" x14ac:dyDescent="0.3">
      <c r="A478" s="658">
        <v>50</v>
      </c>
      <c r="B478" s="659" t="s">
        <v>517</v>
      </c>
      <c r="C478" s="659">
        <v>89301502</v>
      </c>
      <c r="D478" s="660" t="s">
        <v>3256</v>
      </c>
      <c r="E478" s="661" t="s">
        <v>2377</v>
      </c>
      <c r="F478" s="659" t="s">
        <v>2370</v>
      </c>
      <c r="G478" s="659" t="s">
        <v>2857</v>
      </c>
      <c r="H478" s="659" t="s">
        <v>518</v>
      </c>
      <c r="I478" s="659" t="s">
        <v>2858</v>
      </c>
      <c r="J478" s="659" t="s">
        <v>2859</v>
      </c>
      <c r="K478" s="659" t="s">
        <v>1282</v>
      </c>
      <c r="L478" s="662">
        <v>1905.38</v>
      </c>
      <c r="M478" s="662">
        <v>7621.52</v>
      </c>
      <c r="N478" s="659">
        <v>4</v>
      </c>
      <c r="O478" s="663">
        <v>1</v>
      </c>
      <c r="P478" s="662">
        <v>7621.52</v>
      </c>
      <c r="Q478" s="664">
        <v>1</v>
      </c>
      <c r="R478" s="659">
        <v>4</v>
      </c>
      <c r="S478" s="664">
        <v>1</v>
      </c>
      <c r="T478" s="663">
        <v>1</v>
      </c>
      <c r="U478" s="665">
        <v>1</v>
      </c>
    </row>
    <row r="479" spans="1:21" ht="14.4" customHeight="1" x14ac:dyDescent="0.3">
      <c r="A479" s="658">
        <v>50</v>
      </c>
      <c r="B479" s="659" t="s">
        <v>517</v>
      </c>
      <c r="C479" s="659">
        <v>89301502</v>
      </c>
      <c r="D479" s="660" t="s">
        <v>3256</v>
      </c>
      <c r="E479" s="661" t="s">
        <v>2377</v>
      </c>
      <c r="F479" s="659" t="s">
        <v>2370</v>
      </c>
      <c r="G479" s="659" t="s">
        <v>2477</v>
      </c>
      <c r="H479" s="659" t="s">
        <v>1208</v>
      </c>
      <c r="I479" s="659" t="s">
        <v>2860</v>
      </c>
      <c r="J479" s="659" t="s">
        <v>2656</v>
      </c>
      <c r="K479" s="659" t="s">
        <v>2861</v>
      </c>
      <c r="L479" s="662">
        <v>605.65</v>
      </c>
      <c r="M479" s="662">
        <v>605.65</v>
      </c>
      <c r="N479" s="659">
        <v>1</v>
      </c>
      <c r="O479" s="663">
        <v>1</v>
      </c>
      <c r="P479" s="662"/>
      <c r="Q479" s="664">
        <v>0</v>
      </c>
      <c r="R479" s="659"/>
      <c r="S479" s="664">
        <v>0</v>
      </c>
      <c r="T479" s="663"/>
      <c r="U479" s="665">
        <v>0</v>
      </c>
    </row>
    <row r="480" spans="1:21" ht="14.4" customHeight="1" x14ac:dyDescent="0.3">
      <c r="A480" s="658">
        <v>50</v>
      </c>
      <c r="B480" s="659" t="s">
        <v>517</v>
      </c>
      <c r="C480" s="659">
        <v>89301502</v>
      </c>
      <c r="D480" s="660" t="s">
        <v>3256</v>
      </c>
      <c r="E480" s="661" t="s">
        <v>2377</v>
      </c>
      <c r="F480" s="659" t="s">
        <v>2370</v>
      </c>
      <c r="G480" s="659" t="s">
        <v>2477</v>
      </c>
      <c r="H480" s="659" t="s">
        <v>1208</v>
      </c>
      <c r="I480" s="659" t="s">
        <v>1394</v>
      </c>
      <c r="J480" s="659" t="s">
        <v>1395</v>
      </c>
      <c r="K480" s="659" t="s">
        <v>1396</v>
      </c>
      <c r="L480" s="662">
        <v>937.62</v>
      </c>
      <c r="M480" s="662">
        <v>937.62</v>
      </c>
      <c r="N480" s="659">
        <v>1</v>
      </c>
      <c r="O480" s="663">
        <v>0.5</v>
      </c>
      <c r="P480" s="662"/>
      <c r="Q480" s="664">
        <v>0</v>
      </c>
      <c r="R480" s="659"/>
      <c r="S480" s="664">
        <v>0</v>
      </c>
      <c r="T480" s="663"/>
      <c r="U480" s="665">
        <v>0</v>
      </c>
    </row>
    <row r="481" spans="1:21" ht="14.4" customHeight="1" x14ac:dyDescent="0.3">
      <c r="A481" s="658">
        <v>50</v>
      </c>
      <c r="B481" s="659" t="s">
        <v>517</v>
      </c>
      <c r="C481" s="659">
        <v>89301502</v>
      </c>
      <c r="D481" s="660" t="s">
        <v>3256</v>
      </c>
      <c r="E481" s="661" t="s">
        <v>2377</v>
      </c>
      <c r="F481" s="659" t="s">
        <v>2370</v>
      </c>
      <c r="G481" s="659" t="s">
        <v>2437</v>
      </c>
      <c r="H481" s="659" t="s">
        <v>518</v>
      </c>
      <c r="I481" s="659" t="s">
        <v>2479</v>
      </c>
      <c r="J481" s="659" t="s">
        <v>946</v>
      </c>
      <c r="K481" s="659" t="s">
        <v>2480</v>
      </c>
      <c r="L481" s="662">
        <v>0</v>
      </c>
      <c r="M481" s="662">
        <v>0</v>
      </c>
      <c r="N481" s="659">
        <v>2</v>
      </c>
      <c r="O481" s="663">
        <v>0.5</v>
      </c>
      <c r="P481" s="662">
        <v>0</v>
      </c>
      <c r="Q481" s="664"/>
      <c r="R481" s="659">
        <v>2</v>
      </c>
      <c r="S481" s="664">
        <v>1</v>
      </c>
      <c r="T481" s="663">
        <v>0.5</v>
      </c>
      <c r="U481" s="665">
        <v>1</v>
      </c>
    </row>
    <row r="482" spans="1:21" ht="14.4" customHeight="1" x14ac:dyDescent="0.3">
      <c r="A482" s="658">
        <v>50</v>
      </c>
      <c r="B482" s="659" t="s">
        <v>517</v>
      </c>
      <c r="C482" s="659">
        <v>89301502</v>
      </c>
      <c r="D482" s="660" t="s">
        <v>3256</v>
      </c>
      <c r="E482" s="661" t="s">
        <v>2377</v>
      </c>
      <c r="F482" s="659" t="s">
        <v>2370</v>
      </c>
      <c r="G482" s="659" t="s">
        <v>2762</v>
      </c>
      <c r="H482" s="659" t="s">
        <v>1208</v>
      </c>
      <c r="I482" s="659" t="s">
        <v>2862</v>
      </c>
      <c r="J482" s="659" t="s">
        <v>2863</v>
      </c>
      <c r="K482" s="659" t="s">
        <v>2864</v>
      </c>
      <c r="L482" s="662">
        <v>108.83</v>
      </c>
      <c r="M482" s="662">
        <v>217.66</v>
      </c>
      <c r="N482" s="659">
        <v>2</v>
      </c>
      <c r="O482" s="663">
        <v>1</v>
      </c>
      <c r="P482" s="662"/>
      <c r="Q482" s="664">
        <v>0</v>
      </c>
      <c r="R482" s="659"/>
      <c r="S482" s="664">
        <v>0</v>
      </c>
      <c r="T482" s="663"/>
      <c r="U482" s="665">
        <v>0</v>
      </c>
    </row>
    <row r="483" spans="1:21" ht="14.4" customHeight="1" x14ac:dyDescent="0.3">
      <c r="A483" s="658">
        <v>50</v>
      </c>
      <c r="B483" s="659" t="s">
        <v>517</v>
      </c>
      <c r="C483" s="659">
        <v>89301502</v>
      </c>
      <c r="D483" s="660" t="s">
        <v>3256</v>
      </c>
      <c r="E483" s="661" t="s">
        <v>2377</v>
      </c>
      <c r="F483" s="659" t="s">
        <v>2370</v>
      </c>
      <c r="G483" s="659" t="s">
        <v>2488</v>
      </c>
      <c r="H483" s="659" t="s">
        <v>518</v>
      </c>
      <c r="I483" s="659" t="s">
        <v>1494</v>
      </c>
      <c r="J483" s="659" t="s">
        <v>1495</v>
      </c>
      <c r="K483" s="659" t="s">
        <v>2489</v>
      </c>
      <c r="L483" s="662">
        <v>194.73</v>
      </c>
      <c r="M483" s="662">
        <v>389.46</v>
      </c>
      <c r="N483" s="659">
        <v>2</v>
      </c>
      <c r="O483" s="663">
        <v>0.5</v>
      </c>
      <c r="P483" s="662">
        <v>389.46</v>
      </c>
      <c r="Q483" s="664">
        <v>1</v>
      </c>
      <c r="R483" s="659">
        <v>2</v>
      </c>
      <c r="S483" s="664">
        <v>1</v>
      </c>
      <c r="T483" s="663">
        <v>0.5</v>
      </c>
      <c r="U483" s="665">
        <v>1</v>
      </c>
    </row>
    <row r="484" spans="1:21" ht="14.4" customHeight="1" x14ac:dyDescent="0.3">
      <c r="A484" s="658">
        <v>50</v>
      </c>
      <c r="B484" s="659" t="s">
        <v>517</v>
      </c>
      <c r="C484" s="659">
        <v>89301502</v>
      </c>
      <c r="D484" s="660" t="s">
        <v>3256</v>
      </c>
      <c r="E484" s="661" t="s">
        <v>2377</v>
      </c>
      <c r="F484" s="659" t="s">
        <v>2370</v>
      </c>
      <c r="G484" s="659" t="s">
        <v>2738</v>
      </c>
      <c r="H484" s="659" t="s">
        <v>1208</v>
      </c>
      <c r="I484" s="659" t="s">
        <v>1382</v>
      </c>
      <c r="J484" s="659" t="s">
        <v>1383</v>
      </c>
      <c r="K484" s="659" t="s">
        <v>1384</v>
      </c>
      <c r="L484" s="662">
        <v>143.71</v>
      </c>
      <c r="M484" s="662">
        <v>431.13</v>
      </c>
      <c r="N484" s="659">
        <v>3</v>
      </c>
      <c r="O484" s="663">
        <v>1</v>
      </c>
      <c r="P484" s="662">
        <v>431.13</v>
      </c>
      <c r="Q484" s="664">
        <v>1</v>
      </c>
      <c r="R484" s="659">
        <v>3</v>
      </c>
      <c r="S484" s="664">
        <v>1</v>
      </c>
      <c r="T484" s="663">
        <v>1</v>
      </c>
      <c r="U484" s="665">
        <v>1</v>
      </c>
    </row>
    <row r="485" spans="1:21" ht="14.4" customHeight="1" x14ac:dyDescent="0.3">
      <c r="A485" s="658">
        <v>50</v>
      </c>
      <c r="B485" s="659" t="s">
        <v>517</v>
      </c>
      <c r="C485" s="659">
        <v>89301502</v>
      </c>
      <c r="D485" s="660" t="s">
        <v>3256</v>
      </c>
      <c r="E485" s="661" t="s">
        <v>2377</v>
      </c>
      <c r="F485" s="659" t="s">
        <v>2370</v>
      </c>
      <c r="G485" s="659" t="s">
        <v>2738</v>
      </c>
      <c r="H485" s="659" t="s">
        <v>1208</v>
      </c>
      <c r="I485" s="659" t="s">
        <v>2865</v>
      </c>
      <c r="J485" s="659" t="s">
        <v>1383</v>
      </c>
      <c r="K485" s="659" t="s">
        <v>2866</v>
      </c>
      <c r="L485" s="662">
        <v>479.04</v>
      </c>
      <c r="M485" s="662">
        <v>479.04</v>
      </c>
      <c r="N485" s="659">
        <v>1</v>
      </c>
      <c r="O485" s="663">
        <v>0.5</v>
      </c>
      <c r="P485" s="662"/>
      <c r="Q485" s="664">
        <v>0</v>
      </c>
      <c r="R485" s="659"/>
      <c r="S485" s="664">
        <v>0</v>
      </c>
      <c r="T485" s="663"/>
      <c r="U485" s="665">
        <v>0</v>
      </c>
    </row>
    <row r="486" spans="1:21" ht="14.4" customHeight="1" x14ac:dyDescent="0.3">
      <c r="A486" s="658">
        <v>50</v>
      </c>
      <c r="B486" s="659" t="s">
        <v>517</v>
      </c>
      <c r="C486" s="659">
        <v>89301502</v>
      </c>
      <c r="D486" s="660" t="s">
        <v>3256</v>
      </c>
      <c r="E486" s="661" t="s">
        <v>2377</v>
      </c>
      <c r="F486" s="659" t="s">
        <v>2370</v>
      </c>
      <c r="G486" s="659" t="s">
        <v>2552</v>
      </c>
      <c r="H486" s="659" t="s">
        <v>518</v>
      </c>
      <c r="I486" s="659" t="s">
        <v>2867</v>
      </c>
      <c r="J486" s="659" t="s">
        <v>2554</v>
      </c>
      <c r="K486" s="659" t="s">
        <v>2868</v>
      </c>
      <c r="L486" s="662">
        <v>0</v>
      </c>
      <c r="M486" s="662">
        <v>0</v>
      </c>
      <c r="N486" s="659">
        <v>2</v>
      </c>
      <c r="O486" s="663">
        <v>1</v>
      </c>
      <c r="P486" s="662"/>
      <c r="Q486" s="664"/>
      <c r="R486" s="659"/>
      <c r="S486" s="664">
        <v>0</v>
      </c>
      <c r="T486" s="663"/>
      <c r="U486" s="665">
        <v>0</v>
      </c>
    </row>
    <row r="487" spans="1:21" ht="14.4" customHeight="1" x14ac:dyDescent="0.3">
      <c r="A487" s="658">
        <v>50</v>
      </c>
      <c r="B487" s="659" t="s">
        <v>517</v>
      </c>
      <c r="C487" s="659">
        <v>89301502</v>
      </c>
      <c r="D487" s="660" t="s">
        <v>3256</v>
      </c>
      <c r="E487" s="661" t="s">
        <v>2377</v>
      </c>
      <c r="F487" s="659" t="s">
        <v>2370</v>
      </c>
      <c r="G487" s="659" t="s">
        <v>2742</v>
      </c>
      <c r="H487" s="659" t="s">
        <v>518</v>
      </c>
      <c r="I487" s="659" t="s">
        <v>2869</v>
      </c>
      <c r="J487" s="659" t="s">
        <v>721</v>
      </c>
      <c r="K487" s="659" t="s">
        <v>2870</v>
      </c>
      <c r="L487" s="662">
        <v>110.66</v>
      </c>
      <c r="M487" s="662">
        <v>442.64</v>
      </c>
      <c r="N487" s="659">
        <v>4</v>
      </c>
      <c r="O487" s="663">
        <v>0.5</v>
      </c>
      <c r="P487" s="662"/>
      <c r="Q487" s="664">
        <v>0</v>
      </c>
      <c r="R487" s="659"/>
      <c r="S487" s="664">
        <v>0</v>
      </c>
      <c r="T487" s="663"/>
      <c r="U487" s="665">
        <v>0</v>
      </c>
    </row>
    <row r="488" spans="1:21" ht="14.4" customHeight="1" x14ac:dyDescent="0.3">
      <c r="A488" s="658">
        <v>50</v>
      </c>
      <c r="B488" s="659" t="s">
        <v>517</v>
      </c>
      <c r="C488" s="659">
        <v>89301502</v>
      </c>
      <c r="D488" s="660" t="s">
        <v>3256</v>
      </c>
      <c r="E488" s="661" t="s">
        <v>2377</v>
      </c>
      <c r="F488" s="659" t="s">
        <v>2370</v>
      </c>
      <c r="G488" s="659" t="s">
        <v>2871</v>
      </c>
      <c r="H488" s="659" t="s">
        <v>518</v>
      </c>
      <c r="I488" s="659" t="s">
        <v>708</v>
      </c>
      <c r="J488" s="659" t="s">
        <v>709</v>
      </c>
      <c r="K488" s="659" t="s">
        <v>710</v>
      </c>
      <c r="L488" s="662">
        <v>157.01</v>
      </c>
      <c r="M488" s="662">
        <v>1413.09</v>
      </c>
      <c r="N488" s="659">
        <v>9</v>
      </c>
      <c r="O488" s="663">
        <v>1.5</v>
      </c>
      <c r="P488" s="662"/>
      <c r="Q488" s="664">
        <v>0</v>
      </c>
      <c r="R488" s="659"/>
      <c r="S488" s="664">
        <v>0</v>
      </c>
      <c r="T488" s="663"/>
      <c r="U488" s="665">
        <v>0</v>
      </c>
    </row>
    <row r="489" spans="1:21" ht="14.4" customHeight="1" x14ac:dyDescent="0.3">
      <c r="A489" s="658">
        <v>50</v>
      </c>
      <c r="B489" s="659" t="s">
        <v>517</v>
      </c>
      <c r="C489" s="659">
        <v>89301502</v>
      </c>
      <c r="D489" s="660" t="s">
        <v>3256</v>
      </c>
      <c r="E489" s="661" t="s">
        <v>2377</v>
      </c>
      <c r="F489" s="659" t="s">
        <v>2370</v>
      </c>
      <c r="G489" s="659" t="s">
        <v>2748</v>
      </c>
      <c r="H489" s="659" t="s">
        <v>1208</v>
      </c>
      <c r="I489" s="659" t="s">
        <v>2872</v>
      </c>
      <c r="J489" s="659" t="s">
        <v>2873</v>
      </c>
      <c r="K489" s="659" t="s">
        <v>2874</v>
      </c>
      <c r="L489" s="662">
        <v>525.88</v>
      </c>
      <c r="M489" s="662">
        <v>525.88</v>
      </c>
      <c r="N489" s="659">
        <v>1</v>
      </c>
      <c r="O489" s="663">
        <v>0.5</v>
      </c>
      <c r="P489" s="662">
        <v>525.88</v>
      </c>
      <c r="Q489" s="664">
        <v>1</v>
      </c>
      <c r="R489" s="659">
        <v>1</v>
      </c>
      <c r="S489" s="664">
        <v>1</v>
      </c>
      <c r="T489" s="663">
        <v>0.5</v>
      </c>
      <c r="U489" s="665">
        <v>1</v>
      </c>
    </row>
    <row r="490" spans="1:21" ht="14.4" customHeight="1" x14ac:dyDescent="0.3">
      <c r="A490" s="658">
        <v>50</v>
      </c>
      <c r="B490" s="659" t="s">
        <v>517</v>
      </c>
      <c r="C490" s="659">
        <v>89301502</v>
      </c>
      <c r="D490" s="660" t="s">
        <v>3256</v>
      </c>
      <c r="E490" s="661" t="s">
        <v>2377</v>
      </c>
      <c r="F490" s="659" t="s">
        <v>2370</v>
      </c>
      <c r="G490" s="659" t="s">
        <v>2875</v>
      </c>
      <c r="H490" s="659" t="s">
        <v>518</v>
      </c>
      <c r="I490" s="659" t="s">
        <v>2876</v>
      </c>
      <c r="J490" s="659" t="s">
        <v>2877</v>
      </c>
      <c r="K490" s="659" t="s">
        <v>2878</v>
      </c>
      <c r="L490" s="662">
        <v>1179.43</v>
      </c>
      <c r="M490" s="662">
        <v>2358.86</v>
      </c>
      <c r="N490" s="659">
        <v>2</v>
      </c>
      <c r="O490" s="663">
        <v>0.5</v>
      </c>
      <c r="P490" s="662">
        <v>2358.86</v>
      </c>
      <c r="Q490" s="664">
        <v>1</v>
      </c>
      <c r="R490" s="659">
        <v>2</v>
      </c>
      <c r="S490" s="664">
        <v>1</v>
      </c>
      <c r="T490" s="663">
        <v>0.5</v>
      </c>
      <c r="U490" s="665">
        <v>1</v>
      </c>
    </row>
    <row r="491" spans="1:21" ht="14.4" customHeight="1" x14ac:dyDescent="0.3">
      <c r="A491" s="658">
        <v>50</v>
      </c>
      <c r="B491" s="659" t="s">
        <v>517</v>
      </c>
      <c r="C491" s="659">
        <v>89301502</v>
      </c>
      <c r="D491" s="660" t="s">
        <v>3256</v>
      </c>
      <c r="E491" s="661" t="s">
        <v>2377</v>
      </c>
      <c r="F491" s="659" t="s">
        <v>2370</v>
      </c>
      <c r="G491" s="659" t="s">
        <v>2440</v>
      </c>
      <c r="H491" s="659" t="s">
        <v>1208</v>
      </c>
      <c r="I491" s="659" t="s">
        <v>2494</v>
      </c>
      <c r="J491" s="659" t="s">
        <v>2495</v>
      </c>
      <c r="K491" s="659" t="s">
        <v>2496</v>
      </c>
      <c r="L491" s="662">
        <v>126.09</v>
      </c>
      <c r="M491" s="662">
        <v>126.09</v>
      </c>
      <c r="N491" s="659">
        <v>1</v>
      </c>
      <c r="O491" s="663">
        <v>0.5</v>
      </c>
      <c r="P491" s="662"/>
      <c r="Q491" s="664">
        <v>0</v>
      </c>
      <c r="R491" s="659"/>
      <c r="S491" s="664">
        <v>0</v>
      </c>
      <c r="T491" s="663"/>
      <c r="U491" s="665">
        <v>0</v>
      </c>
    </row>
    <row r="492" spans="1:21" ht="14.4" customHeight="1" x14ac:dyDescent="0.3">
      <c r="A492" s="658">
        <v>50</v>
      </c>
      <c r="B492" s="659" t="s">
        <v>517</v>
      </c>
      <c r="C492" s="659">
        <v>89301502</v>
      </c>
      <c r="D492" s="660" t="s">
        <v>3256</v>
      </c>
      <c r="E492" s="661" t="s">
        <v>2377</v>
      </c>
      <c r="F492" s="659" t="s">
        <v>2370</v>
      </c>
      <c r="G492" s="659" t="s">
        <v>2440</v>
      </c>
      <c r="H492" s="659" t="s">
        <v>1208</v>
      </c>
      <c r="I492" s="659" t="s">
        <v>1336</v>
      </c>
      <c r="J492" s="659" t="s">
        <v>2266</v>
      </c>
      <c r="K492" s="659" t="s">
        <v>1665</v>
      </c>
      <c r="L492" s="662">
        <v>193.14</v>
      </c>
      <c r="M492" s="662">
        <v>579.41999999999996</v>
      </c>
      <c r="N492" s="659">
        <v>3</v>
      </c>
      <c r="O492" s="663">
        <v>2</v>
      </c>
      <c r="P492" s="662"/>
      <c r="Q492" s="664">
        <v>0</v>
      </c>
      <c r="R492" s="659"/>
      <c r="S492" s="664">
        <v>0</v>
      </c>
      <c r="T492" s="663"/>
      <c r="U492" s="665">
        <v>0</v>
      </c>
    </row>
    <row r="493" spans="1:21" ht="14.4" customHeight="1" x14ac:dyDescent="0.3">
      <c r="A493" s="658">
        <v>50</v>
      </c>
      <c r="B493" s="659" t="s">
        <v>517</v>
      </c>
      <c r="C493" s="659">
        <v>89301502</v>
      </c>
      <c r="D493" s="660" t="s">
        <v>3256</v>
      </c>
      <c r="E493" s="661" t="s">
        <v>2377</v>
      </c>
      <c r="F493" s="659" t="s">
        <v>2370</v>
      </c>
      <c r="G493" s="659" t="s">
        <v>2795</v>
      </c>
      <c r="H493" s="659" t="s">
        <v>518</v>
      </c>
      <c r="I493" s="659" t="s">
        <v>2796</v>
      </c>
      <c r="J493" s="659" t="s">
        <v>2797</v>
      </c>
      <c r="K493" s="659" t="s">
        <v>1926</v>
      </c>
      <c r="L493" s="662">
        <v>0</v>
      </c>
      <c r="M493" s="662">
        <v>0</v>
      </c>
      <c r="N493" s="659">
        <v>1</v>
      </c>
      <c r="O493" s="663">
        <v>0.5</v>
      </c>
      <c r="P493" s="662"/>
      <c r="Q493" s="664"/>
      <c r="R493" s="659"/>
      <c r="S493" s="664">
        <v>0</v>
      </c>
      <c r="T493" s="663"/>
      <c r="U493" s="665">
        <v>0</v>
      </c>
    </row>
    <row r="494" spans="1:21" ht="14.4" customHeight="1" x14ac:dyDescent="0.3">
      <c r="A494" s="658">
        <v>50</v>
      </c>
      <c r="B494" s="659" t="s">
        <v>517</v>
      </c>
      <c r="C494" s="659">
        <v>89301502</v>
      </c>
      <c r="D494" s="660" t="s">
        <v>3256</v>
      </c>
      <c r="E494" s="661" t="s">
        <v>2377</v>
      </c>
      <c r="F494" s="659" t="s">
        <v>2371</v>
      </c>
      <c r="G494" s="659" t="s">
        <v>2879</v>
      </c>
      <c r="H494" s="659" t="s">
        <v>518</v>
      </c>
      <c r="I494" s="659" t="s">
        <v>2880</v>
      </c>
      <c r="J494" s="659" t="s">
        <v>2881</v>
      </c>
      <c r="K494" s="659" t="s">
        <v>2882</v>
      </c>
      <c r="L494" s="662">
        <v>600</v>
      </c>
      <c r="M494" s="662">
        <v>600</v>
      </c>
      <c r="N494" s="659">
        <v>1</v>
      </c>
      <c r="O494" s="663">
        <v>1</v>
      </c>
      <c r="P494" s="662"/>
      <c r="Q494" s="664">
        <v>0</v>
      </c>
      <c r="R494" s="659"/>
      <c r="S494" s="664">
        <v>0</v>
      </c>
      <c r="T494" s="663"/>
      <c r="U494" s="665">
        <v>0</v>
      </c>
    </row>
    <row r="495" spans="1:21" ht="14.4" customHeight="1" x14ac:dyDescent="0.3">
      <c r="A495" s="658">
        <v>50</v>
      </c>
      <c r="B495" s="659" t="s">
        <v>517</v>
      </c>
      <c r="C495" s="659">
        <v>89301502</v>
      </c>
      <c r="D495" s="660" t="s">
        <v>3256</v>
      </c>
      <c r="E495" s="661" t="s">
        <v>2378</v>
      </c>
      <c r="F495" s="659" t="s">
        <v>2370</v>
      </c>
      <c r="G495" s="659" t="s">
        <v>2393</v>
      </c>
      <c r="H495" s="659" t="s">
        <v>1208</v>
      </c>
      <c r="I495" s="659" t="s">
        <v>1544</v>
      </c>
      <c r="J495" s="659" t="s">
        <v>1545</v>
      </c>
      <c r="K495" s="659" t="s">
        <v>2312</v>
      </c>
      <c r="L495" s="662">
        <v>69.86</v>
      </c>
      <c r="M495" s="662">
        <v>69.86</v>
      </c>
      <c r="N495" s="659">
        <v>1</v>
      </c>
      <c r="O495" s="663">
        <v>1</v>
      </c>
      <c r="P495" s="662">
        <v>69.86</v>
      </c>
      <c r="Q495" s="664">
        <v>1</v>
      </c>
      <c r="R495" s="659">
        <v>1</v>
      </c>
      <c r="S495" s="664">
        <v>1</v>
      </c>
      <c r="T495" s="663">
        <v>1</v>
      </c>
      <c r="U495" s="665">
        <v>1</v>
      </c>
    </row>
    <row r="496" spans="1:21" ht="14.4" customHeight="1" x14ac:dyDescent="0.3">
      <c r="A496" s="658">
        <v>50</v>
      </c>
      <c r="B496" s="659" t="s">
        <v>517</v>
      </c>
      <c r="C496" s="659">
        <v>89301502</v>
      </c>
      <c r="D496" s="660" t="s">
        <v>3256</v>
      </c>
      <c r="E496" s="661" t="s">
        <v>2378</v>
      </c>
      <c r="F496" s="659" t="s">
        <v>2370</v>
      </c>
      <c r="G496" s="659" t="s">
        <v>2883</v>
      </c>
      <c r="H496" s="659" t="s">
        <v>1208</v>
      </c>
      <c r="I496" s="659" t="s">
        <v>2884</v>
      </c>
      <c r="J496" s="659" t="s">
        <v>2885</v>
      </c>
      <c r="K496" s="659" t="s">
        <v>2886</v>
      </c>
      <c r="L496" s="662">
        <v>41.55</v>
      </c>
      <c r="M496" s="662">
        <v>41.55</v>
      </c>
      <c r="N496" s="659">
        <v>1</v>
      </c>
      <c r="O496" s="663">
        <v>1</v>
      </c>
      <c r="P496" s="662">
        <v>41.55</v>
      </c>
      <c r="Q496" s="664">
        <v>1</v>
      </c>
      <c r="R496" s="659">
        <v>1</v>
      </c>
      <c r="S496" s="664">
        <v>1</v>
      </c>
      <c r="T496" s="663">
        <v>1</v>
      </c>
      <c r="U496" s="665">
        <v>1</v>
      </c>
    </row>
    <row r="497" spans="1:21" ht="14.4" customHeight="1" x14ac:dyDescent="0.3">
      <c r="A497" s="658">
        <v>50</v>
      </c>
      <c r="B497" s="659" t="s">
        <v>517</v>
      </c>
      <c r="C497" s="659">
        <v>89301502</v>
      </c>
      <c r="D497" s="660" t="s">
        <v>3256</v>
      </c>
      <c r="E497" s="661" t="s">
        <v>2378</v>
      </c>
      <c r="F497" s="659" t="s">
        <v>2370</v>
      </c>
      <c r="G497" s="659" t="s">
        <v>2887</v>
      </c>
      <c r="H497" s="659" t="s">
        <v>518</v>
      </c>
      <c r="I497" s="659" t="s">
        <v>2888</v>
      </c>
      <c r="J497" s="659" t="s">
        <v>2889</v>
      </c>
      <c r="K497" s="659" t="s">
        <v>1665</v>
      </c>
      <c r="L497" s="662">
        <v>80.77</v>
      </c>
      <c r="M497" s="662">
        <v>80.77</v>
      </c>
      <c r="N497" s="659">
        <v>1</v>
      </c>
      <c r="O497" s="663">
        <v>1</v>
      </c>
      <c r="P497" s="662">
        <v>80.77</v>
      </c>
      <c r="Q497" s="664">
        <v>1</v>
      </c>
      <c r="R497" s="659">
        <v>1</v>
      </c>
      <c r="S497" s="664">
        <v>1</v>
      </c>
      <c r="T497" s="663">
        <v>1</v>
      </c>
      <c r="U497" s="665">
        <v>1</v>
      </c>
    </row>
    <row r="498" spans="1:21" ht="14.4" customHeight="1" x14ac:dyDescent="0.3">
      <c r="A498" s="658">
        <v>50</v>
      </c>
      <c r="B498" s="659" t="s">
        <v>517</v>
      </c>
      <c r="C498" s="659">
        <v>89301502</v>
      </c>
      <c r="D498" s="660" t="s">
        <v>3256</v>
      </c>
      <c r="E498" s="661" t="s">
        <v>2378</v>
      </c>
      <c r="F498" s="659" t="s">
        <v>2370</v>
      </c>
      <c r="G498" s="659" t="s">
        <v>2890</v>
      </c>
      <c r="H498" s="659" t="s">
        <v>518</v>
      </c>
      <c r="I498" s="659" t="s">
        <v>2891</v>
      </c>
      <c r="J498" s="659" t="s">
        <v>2892</v>
      </c>
      <c r="K498" s="659" t="s">
        <v>2893</v>
      </c>
      <c r="L498" s="662">
        <v>63.29</v>
      </c>
      <c r="M498" s="662">
        <v>63.29</v>
      </c>
      <c r="N498" s="659">
        <v>1</v>
      </c>
      <c r="O498" s="663">
        <v>0.5</v>
      </c>
      <c r="P498" s="662">
        <v>63.29</v>
      </c>
      <c r="Q498" s="664">
        <v>1</v>
      </c>
      <c r="R498" s="659">
        <v>1</v>
      </c>
      <c r="S498" s="664">
        <v>1</v>
      </c>
      <c r="T498" s="663">
        <v>0.5</v>
      </c>
      <c r="U498" s="665">
        <v>1</v>
      </c>
    </row>
    <row r="499" spans="1:21" ht="14.4" customHeight="1" x14ac:dyDescent="0.3">
      <c r="A499" s="658">
        <v>50</v>
      </c>
      <c r="B499" s="659" t="s">
        <v>517</v>
      </c>
      <c r="C499" s="659">
        <v>89301502</v>
      </c>
      <c r="D499" s="660" t="s">
        <v>3256</v>
      </c>
      <c r="E499" s="661" t="s">
        <v>2378</v>
      </c>
      <c r="F499" s="659" t="s">
        <v>2370</v>
      </c>
      <c r="G499" s="659" t="s">
        <v>2844</v>
      </c>
      <c r="H499" s="659" t="s">
        <v>518</v>
      </c>
      <c r="I499" s="659" t="s">
        <v>2845</v>
      </c>
      <c r="J499" s="659" t="s">
        <v>2846</v>
      </c>
      <c r="K499" s="659" t="s">
        <v>2847</v>
      </c>
      <c r="L499" s="662">
        <v>224.9</v>
      </c>
      <c r="M499" s="662">
        <v>449.8</v>
      </c>
      <c r="N499" s="659">
        <v>2</v>
      </c>
      <c r="O499" s="663">
        <v>0.5</v>
      </c>
      <c r="P499" s="662">
        <v>449.8</v>
      </c>
      <c r="Q499" s="664">
        <v>1</v>
      </c>
      <c r="R499" s="659">
        <v>2</v>
      </c>
      <c r="S499" s="664">
        <v>1</v>
      </c>
      <c r="T499" s="663">
        <v>0.5</v>
      </c>
      <c r="U499" s="665">
        <v>1</v>
      </c>
    </row>
    <row r="500" spans="1:21" ht="14.4" customHeight="1" x14ac:dyDescent="0.3">
      <c r="A500" s="658">
        <v>50</v>
      </c>
      <c r="B500" s="659" t="s">
        <v>517</v>
      </c>
      <c r="C500" s="659">
        <v>89301502</v>
      </c>
      <c r="D500" s="660" t="s">
        <v>3256</v>
      </c>
      <c r="E500" s="661" t="s">
        <v>2379</v>
      </c>
      <c r="F500" s="659" t="s">
        <v>2370</v>
      </c>
      <c r="G500" s="659" t="s">
        <v>2502</v>
      </c>
      <c r="H500" s="659" t="s">
        <v>518</v>
      </c>
      <c r="I500" s="659" t="s">
        <v>805</v>
      </c>
      <c r="J500" s="659" t="s">
        <v>2503</v>
      </c>
      <c r="K500" s="659" t="s">
        <v>1349</v>
      </c>
      <c r="L500" s="662">
        <v>0</v>
      </c>
      <c r="M500" s="662">
        <v>0</v>
      </c>
      <c r="N500" s="659">
        <v>1</v>
      </c>
      <c r="O500" s="663">
        <v>1</v>
      </c>
      <c r="P500" s="662">
        <v>0</v>
      </c>
      <c r="Q500" s="664"/>
      <c r="R500" s="659">
        <v>1</v>
      </c>
      <c r="S500" s="664">
        <v>1</v>
      </c>
      <c r="T500" s="663">
        <v>1</v>
      </c>
      <c r="U500" s="665">
        <v>1</v>
      </c>
    </row>
    <row r="501" spans="1:21" ht="14.4" customHeight="1" x14ac:dyDescent="0.3">
      <c r="A501" s="658">
        <v>50</v>
      </c>
      <c r="B501" s="659" t="s">
        <v>517</v>
      </c>
      <c r="C501" s="659">
        <v>89301502</v>
      </c>
      <c r="D501" s="660" t="s">
        <v>3256</v>
      </c>
      <c r="E501" s="661" t="s">
        <v>2379</v>
      </c>
      <c r="F501" s="659" t="s">
        <v>2370</v>
      </c>
      <c r="G501" s="659" t="s">
        <v>2393</v>
      </c>
      <c r="H501" s="659" t="s">
        <v>518</v>
      </c>
      <c r="I501" s="659" t="s">
        <v>2894</v>
      </c>
      <c r="J501" s="659" t="s">
        <v>2895</v>
      </c>
      <c r="K501" s="659" t="s">
        <v>2312</v>
      </c>
      <c r="L501" s="662">
        <v>69.86</v>
      </c>
      <c r="M501" s="662">
        <v>69.86</v>
      </c>
      <c r="N501" s="659">
        <v>1</v>
      </c>
      <c r="O501" s="663">
        <v>1</v>
      </c>
      <c r="P501" s="662">
        <v>69.86</v>
      </c>
      <c r="Q501" s="664">
        <v>1</v>
      </c>
      <c r="R501" s="659">
        <v>1</v>
      </c>
      <c r="S501" s="664">
        <v>1</v>
      </c>
      <c r="T501" s="663">
        <v>1</v>
      </c>
      <c r="U501" s="665">
        <v>1</v>
      </c>
    </row>
    <row r="502" spans="1:21" ht="14.4" customHeight="1" x14ac:dyDescent="0.3">
      <c r="A502" s="658">
        <v>50</v>
      </c>
      <c r="B502" s="659" t="s">
        <v>517</v>
      </c>
      <c r="C502" s="659">
        <v>89301502</v>
      </c>
      <c r="D502" s="660" t="s">
        <v>3256</v>
      </c>
      <c r="E502" s="661" t="s">
        <v>2379</v>
      </c>
      <c r="F502" s="659" t="s">
        <v>2370</v>
      </c>
      <c r="G502" s="659" t="s">
        <v>2883</v>
      </c>
      <c r="H502" s="659" t="s">
        <v>1208</v>
      </c>
      <c r="I502" s="659" t="s">
        <v>2884</v>
      </c>
      <c r="J502" s="659" t="s">
        <v>2885</v>
      </c>
      <c r="K502" s="659" t="s">
        <v>2886</v>
      </c>
      <c r="L502" s="662">
        <v>41.55</v>
      </c>
      <c r="M502" s="662">
        <v>83.1</v>
      </c>
      <c r="N502" s="659">
        <v>2</v>
      </c>
      <c r="O502" s="663">
        <v>1</v>
      </c>
      <c r="P502" s="662">
        <v>83.1</v>
      </c>
      <c r="Q502" s="664">
        <v>1</v>
      </c>
      <c r="R502" s="659">
        <v>2</v>
      </c>
      <c r="S502" s="664">
        <v>1</v>
      </c>
      <c r="T502" s="663">
        <v>1</v>
      </c>
      <c r="U502" s="665">
        <v>1</v>
      </c>
    </row>
    <row r="503" spans="1:21" ht="14.4" customHeight="1" x14ac:dyDescent="0.3">
      <c r="A503" s="658">
        <v>50</v>
      </c>
      <c r="B503" s="659" t="s">
        <v>517</v>
      </c>
      <c r="C503" s="659">
        <v>89301502</v>
      </c>
      <c r="D503" s="660" t="s">
        <v>3256</v>
      </c>
      <c r="E503" s="661" t="s">
        <v>2379</v>
      </c>
      <c r="F503" s="659" t="s">
        <v>2370</v>
      </c>
      <c r="G503" s="659" t="s">
        <v>2485</v>
      </c>
      <c r="H503" s="659" t="s">
        <v>518</v>
      </c>
      <c r="I503" s="659" t="s">
        <v>2486</v>
      </c>
      <c r="J503" s="659" t="s">
        <v>2042</v>
      </c>
      <c r="K503" s="659" t="s">
        <v>2487</v>
      </c>
      <c r="L503" s="662">
        <v>23.46</v>
      </c>
      <c r="M503" s="662">
        <v>23.46</v>
      </c>
      <c r="N503" s="659">
        <v>1</v>
      </c>
      <c r="O503" s="663">
        <v>1</v>
      </c>
      <c r="P503" s="662">
        <v>23.46</v>
      </c>
      <c r="Q503" s="664">
        <v>1</v>
      </c>
      <c r="R503" s="659">
        <v>1</v>
      </c>
      <c r="S503" s="664">
        <v>1</v>
      </c>
      <c r="T503" s="663">
        <v>1</v>
      </c>
      <c r="U503" s="665">
        <v>1</v>
      </c>
    </row>
    <row r="504" spans="1:21" ht="14.4" customHeight="1" x14ac:dyDescent="0.3">
      <c r="A504" s="658">
        <v>50</v>
      </c>
      <c r="B504" s="659" t="s">
        <v>517</v>
      </c>
      <c r="C504" s="659">
        <v>89301502</v>
      </c>
      <c r="D504" s="660" t="s">
        <v>3256</v>
      </c>
      <c r="E504" s="661" t="s">
        <v>2380</v>
      </c>
      <c r="F504" s="659" t="s">
        <v>2370</v>
      </c>
      <c r="G504" s="659" t="s">
        <v>2665</v>
      </c>
      <c r="H504" s="659" t="s">
        <v>1208</v>
      </c>
      <c r="I504" s="659" t="s">
        <v>1540</v>
      </c>
      <c r="J504" s="659" t="s">
        <v>1541</v>
      </c>
      <c r="K504" s="659" t="s">
        <v>2312</v>
      </c>
      <c r="L504" s="662">
        <v>184.22</v>
      </c>
      <c r="M504" s="662">
        <v>184.22</v>
      </c>
      <c r="N504" s="659">
        <v>1</v>
      </c>
      <c r="O504" s="663">
        <v>0.5</v>
      </c>
      <c r="P504" s="662"/>
      <c r="Q504" s="664">
        <v>0</v>
      </c>
      <c r="R504" s="659"/>
      <c r="S504" s="664">
        <v>0</v>
      </c>
      <c r="T504" s="663"/>
      <c r="U504" s="665">
        <v>0</v>
      </c>
    </row>
    <row r="505" spans="1:21" ht="14.4" customHeight="1" x14ac:dyDescent="0.3">
      <c r="A505" s="658">
        <v>50</v>
      </c>
      <c r="B505" s="659" t="s">
        <v>517</v>
      </c>
      <c r="C505" s="659">
        <v>89301502</v>
      </c>
      <c r="D505" s="660" t="s">
        <v>3256</v>
      </c>
      <c r="E505" s="661" t="s">
        <v>2380</v>
      </c>
      <c r="F505" s="659" t="s">
        <v>2370</v>
      </c>
      <c r="G505" s="659" t="s">
        <v>2896</v>
      </c>
      <c r="H505" s="659" t="s">
        <v>1208</v>
      </c>
      <c r="I505" s="659" t="s">
        <v>1945</v>
      </c>
      <c r="J505" s="659" t="s">
        <v>1314</v>
      </c>
      <c r="K505" s="659" t="s">
        <v>1946</v>
      </c>
      <c r="L505" s="662">
        <v>356.47</v>
      </c>
      <c r="M505" s="662">
        <v>356.47</v>
      </c>
      <c r="N505" s="659">
        <v>1</v>
      </c>
      <c r="O505" s="663">
        <v>0.5</v>
      </c>
      <c r="P505" s="662">
        <v>356.47</v>
      </c>
      <c r="Q505" s="664">
        <v>1</v>
      </c>
      <c r="R505" s="659">
        <v>1</v>
      </c>
      <c r="S505" s="664">
        <v>1</v>
      </c>
      <c r="T505" s="663">
        <v>0.5</v>
      </c>
      <c r="U505" s="665">
        <v>1</v>
      </c>
    </row>
    <row r="506" spans="1:21" ht="14.4" customHeight="1" x14ac:dyDescent="0.3">
      <c r="A506" s="658">
        <v>50</v>
      </c>
      <c r="B506" s="659" t="s">
        <v>517</v>
      </c>
      <c r="C506" s="659">
        <v>89301502</v>
      </c>
      <c r="D506" s="660" t="s">
        <v>3256</v>
      </c>
      <c r="E506" s="661" t="s">
        <v>2380</v>
      </c>
      <c r="F506" s="659" t="s">
        <v>2370</v>
      </c>
      <c r="G506" s="659" t="s">
        <v>2897</v>
      </c>
      <c r="H506" s="659" t="s">
        <v>518</v>
      </c>
      <c r="I506" s="659" t="s">
        <v>2898</v>
      </c>
      <c r="J506" s="659" t="s">
        <v>678</v>
      </c>
      <c r="K506" s="659" t="s">
        <v>2262</v>
      </c>
      <c r="L506" s="662">
        <v>115.3</v>
      </c>
      <c r="M506" s="662">
        <v>115.3</v>
      </c>
      <c r="N506" s="659">
        <v>1</v>
      </c>
      <c r="O506" s="663">
        <v>0.5</v>
      </c>
      <c r="P506" s="662"/>
      <c r="Q506" s="664">
        <v>0</v>
      </c>
      <c r="R506" s="659"/>
      <c r="S506" s="664">
        <v>0</v>
      </c>
      <c r="T506" s="663"/>
      <c r="U506" s="665">
        <v>0</v>
      </c>
    </row>
    <row r="507" spans="1:21" ht="14.4" customHeight="1" x14ac:dyDescent="0.3">
      <c r="A507" s="658">
        <v>50</v>
      </c>
      <c r="B507" s="659" t="s">
        <v>517</v>
      </c>
      <c r="C507" s="659">
        <v>89301502</v>
      </c>
      <c r="D507" s="660" t="s">
        <v>3256</v>
      </c>
      <c r="E507" s="661" t="s">
        <v>2380</v>
      </c>
      <c r="F507" s="659" t="s">
        <v>2370</v>
      </c>
      <c r="G507" s="659" t="s">
        <v>2899</v>
      </c>
      <c r="H507" s="659" t="s">
        <v>518</v>
      </c>
      <c r="I507" s="659" t="s">
        <v>2900</v>
      </c>
      <c r="J507" s="659" t="s">
        <v>2901</v>
      </c>
      <c r="K507" s="659" t="s">
        <v>2902</v>
      </c>
      <c r="L507" s="662">
        <v>0</v>
      </c>
      <c r="M507" s="662">
        <v>0</v>
      </c>
      <c r="N507" s="659">
        <v>3</v>
      </c>
      <c r="O507" s="663">
        <v>0.5</v>
      </c>
      <c r="P507" s="662">
        <v>0</v>
      </c>
      <c r="Q507" s="664"/>
      <c r="R507" s="659">
        <v>3</v>
      </c>
      <c r="S507" s="664">
        <v>1</v>
      </c>
      <c r="T507" s="663">
        <v>0.5</v>
      </c>
      <c r="U507" s="665">
        <v>1</v>
      </c>
    </row>
    <row r="508" spans="1:21" ht="14.4" customHeight="1" x14ac:dyDescent="0.3">
      <c r="A508" s="658">
        <v>50</v>
      </c>
      <c r="B508" s="659" t="s">
        <v>517</v>
      </c>
      <c r="C508" s="659">
        <v>89301502</v>
      </c>
      <c r="D508" s="660" t="s">
        <v>3256</v>
      </c>
      <c r="E508" s="661" t="s">
        <v>2380</v>
      </c>
      <c r="F508" s="659" t="s">
        <v>2370</v>
      </c>
      <c r="G508" s="659" t="s">
        <v>2903</v>
      </c>
      <c r="H508" s="659" t="s">
        <v>518</v>
      </c>
      <c r="I508" s="659" t="s">
        <v>2904</v>
      </c>
      <c r="J508" s="659" t="s">
        <v>2905</v>
      </c>
      <c r="K508" s="659" t="s">
        <v>2906</v>
      </c>
      <c r="L508" s="662">
        <v>0</v>
      </c>
      <c r="M508" s="662">
        <v>0</v>
      </c>
      <c r="N508" s="659">
        <v>1</v>
      </c>
      <c r="O508" s="663">
        <v>0.5</v>
      </c>
      <c r="P508" s="662">
        <v>0</v>
      </c>
      <c r="Q508" s="664"/>
      <c r="R508" s="659">
        <v>1</v>
      </c>
      <c r="S508" s="664">
        <v>1</v>
      </c>
      <c r="T508" s="663">
        <v>0.5</v>
      </c>
      <c r="U508" s="665">
        <v>1</v>
      </c>
    </row>
    <row r="509" spans="1:21" ht="14.4" customHeight="1" x14ac:dyDescent="0.3">
      <c r="A509" s="658">
        <v>50</v>
      </c>
      <c r="B509" s="659" t="s">
        <v>517</v>
      </c>
      <c r="C509" s="659">
        <v>89301502</v>
      </c>
      <c r="D509" s="660" t="s">
        <v>3256</v>
      </c>
      <c r="E509" s="661" t="s">
        <v>2380</v>
      </c>
      <c r="F509" s="659" t="s">
        <v>2370</v>
      </c>
      <c r="G509" s="659" t="s">
        <v>2826</v>
      </c>
      <c r="H509" s="659" t="s">
        <v>1208</v>
      </c>
      <c r="I509" s="659" t="s">
        <v>2907</v>
      </c>
      <c r="J509" s="659" t="s">
        <v>2908</v>
      </c>
      <c r="K509" s="659" t="s">
        <v>2909</v>
      </c>
      <c r="L509" s="662">
        <v>87.6</v>
      </c>
      <c r="M509" s="662">
        <v>175.2</v>
      </c>
      <c r="N509" s="659">
        <v>2</v>
      </c>
      <c r="O509" s="663">
        <v>0.5</v>
      </c>
      <c r="P509" s="662">
        <v>175.2</v>
      </c>
      <c r="Q509" s="664">
        <v>1</v>
      </c>
      <c r="R509" s="659">
        <v>2</v>
      </c>
      <c r="S509" s="664">
        <v>1</v>
      </c>
      <c r="T509" s="663">
        <v>0.5</v>
      </c>
      <c r="U509" s="665">
        <v>1</v>
      </c>
    </row>
    <row r="510" spans="1:21" ht="14.4" customHeight="1" x14ac:dyDescent="0.3">
      <c r="A510" s="658">
        <v>50</v>
      </c>
      <c r="B510" s="659" t="s">
        <v>517</v>
      </c>
      <c r="C510" s="659">
        <v>89301502</v>
      </c>
      <c r="D510" s="660" t="s">
        <v>3256</v>
      </c>
      <c r="E510" s="661" t="s">
        <v>2380</v>
      </c>
      <c r="F510" s="659" t="s">
        <v>2370</v>
      </c>
      <c r="G510" s="659" t="s">
        <v>2910</v>
      </c>
      <c r="H510" s="659" t="s">
        <v>518</v>
      </c>
      <c r="I510" s="659" t="s">
        <v>2911</v>
      </c>
      <c r="J510" s="659" t="s">
        <v>2912</v>
      </c>
      <c r="K510" s="659" t="s">
        <v>2913</v>
      </c>
      <c r="L510" s="662">
        <v>0</v>
      </c>
      <c r="M510" s="662">
        <v>0</v>
      </c>
      <c r="N510" s="659">
        <v>1</v>
      </c>
      <c r="O510" s="663">
        <v>1</v>
      </c>
      <c r="P510" s="662"/>
      <c r="Q510" s="664"/>
      <c r="R510" s="659"/>
      <c r="S510" s="664">
        <v>0</v>
      </c>
      <c r="T510" s="663"/>
      <c r="U510" s="665">
        <v>0</v>
      </c>
    </row>
    <row r="511" spans="1:21" ht="14.4" customHeight="1" x14ac:dyDescent="0.3">
      <c r="A511" s="658">
        <v>50</v>
      </c>
      <c r="B511" s="659" t="s">
        <v>517</v>
      </c>
      <c r="C511" s="659">
        <v>89301502</v>
      </c>
      <c r="D511" s="660" t="s">
        <v>3256</v>
      </c>
      <c r="E511" s="661" t="s">
        <v>2380</v>
      </c>
      <c r="F511" s="659" t="s">
        <v>2370</v>
      </c>
      <c r="G511" s="659" t="s">
        <v>2914</v>
      </c>
      <c r="H511" s="659" t="s">
        <v>1208</v>
      </c>
      <c r="I511" s="659" t="s">
        <v>2915</v>
      </c>
      <c r="J511" s="659" t="s">
        <v>2916</v>
      </c>
      <c r="K511" s="659" t="s">
        <v>2917</v>
      </c>
      <c r="L511" s="662">
        <v>0</v>
      </c>
      <c r="M511" s="662">
        <v>0</v>
      </c>
      <c r="N511" s="659">
        <v>8</v>
      </c>
      <c r="O511" s="663">
        <v>2</v>
      </c>
      <c r="P511" s="662">
        <v>0</v>
      </c>
      <c r="Q511" s="664"/>
      <c r="R511" s="659">
        <v>8</v>
      </c>
      <c r="S511" s="664">
        <v>1</v>
      </c>
      <c r="T511" s="663">
        <v>2</v>
      </c>
      <c r="U511" s="665">
        <v>1</v>
      </c>
    </row>
    <row r="512" spans="1:21" ht="14.4" customHeight="1" x14ac:dyDescent="0.3">
      <c r="A512" s="658">
        <v>50</v>
      </c>
      <c r="B512" s="659" t="s">
        <v>517</v>
      </c>
      <c r="C512" s="659">
        <v>89301502</v>
      </c>
      <c r="D512" s="660" t="s">
        <v>3256</v>
      </c>
      <c r="E512" s="661" t="s">
        <v>2380</v>
      </c>
      <c r="F512" s="659" t="s">
        <v>2370</v>
      </c>
      <c r="G512" s="659" t="s">
        <v>2918</v>
      </c>
      <c r="H512" s="659" t="s">
        <v>518</v>
      </c>
      <c r="I512" s="659" t="s">
        <v>2919</v>
      </c>
      <c r="J512" s="659" t="s">
        <v>2920</v>
      </c>
      <c r="K512" s="659" t="s">
        <v>2921</v>
      </c>
      <c r="L512" s="662">
        <v>0</v>
      </c>
      <c r="M512" s="662">
        <v>0</v>
      </c>
      <c r="N512" s="659">
        <v>1</v>
      </c>
      <c r="O512" s="663">
        <v>0.5</v>
      </c>
      <c r="P512" s="662">
        <v>0</v>
      </c>
      <c r="Q512" s="664"/>
      <c r="R512" s="659">
        <v>1</v>
      </c>
      <c r="S512" s="664">
        <v>1</v>
      </c>
      <c r="T512" s="663">
        <v>0.5</v>
      </c>
      <c r="U512" s="665">
        <v>1</v>
      </c>
    </row>
    <row r="513" spans="1:21" ht="14.4" customHeight="1" x14ac:dyDescent="0.3">
      <c r="A513" s="658">
        <v>50</v>
      </c>
      <c r="B513" s="659" t="s">
        <v>517</v>
      </c>
      <c r="C513" s="659">
        <v>89301502</v>
      </c>
      <c r="D513" s="660" t="s">
        <v>3256</v>
      </c>
      <c r="E513" s="661" t="s">
        <v>2380</v>
      </c>
      <c r="F513" s="659" t="s">
        <v>2370</v>
      </c>
      <c r="G513" s="659" t="s">
        <v>2922</v>
      </c>
      <c r="H513" s="659" t="s">
        <v>518</v>
      </c>
      <c r="I513" s="659" t="s">
        <v>2923</v>
      </c>
      <c r="J513" s="659" t="s">
        <v>2924</v>
      </c>
      <c r="K513" s="659" t="s">
        <v>961</v>
      </c>
      <c r="L513" s="662">
        <v>154.33000000000001</v>
      </c>
      <c r="M513" s="662">
        <v>154.33000000000001</v>
      </c>
      <c r="N513" s="659">
        <v>1</v>
      </c>
      <c r="O513" s="663">
        <v>0.5</v>
      </c>
      <c r="P513" s="662">
        <v>154.33000000000001</v>
      </c>
      <c r="Q513" s="664">
        <v>1</v>
      </c>
      <c r="R513" s="659">
        <v>1</v>
      </c>
      <c r="S513" s="664">
        <v>1</v>
      </c>
      <c r="T513" s="663">
        <v>0.5</v>
      </c>
      <c r="U513" s="665">
        <v>1</v>
      </c>
    </row>
    <row r="514" spans="1:21" ht="14.4" customHeight="1" x14ac:dyDescent="0.3">
      <c r="A514" s="658">
        <v>50</v>
      </c>
      <c r="B514" s="659" t="s">
        <v>517</v>
      </c>
      <c r="C514" s="659">
        <v>89301502</v>
      </c>
      <c r="D514" s="660" t="s">
        <v>3256</v>
      </c>
      <c r="E514" s="661" t="s">
        <v>2381</v>
      </c>
      <c r="F514" s="659" t="s">
        <v>2370</v>
      </c>
      <c r="G514" s="659" t="s">
        <v>2925</v>
      </c>
      <c r="H514" s="659" t="s">
        <v>518</v>
      </c>
      <c r="I514" s="659" t="s">
        <v>2926</v>
      </c>
      <c r="J514" s="659" t="s">
        <v>2927</v>
      </c>
      <c r="K514" s="659" t="s">
        <v>2928</v>
      </c>
      <c r="L514" s="662">
        <v>44.89</v>
      </c>
      <c r="M514" s="662">
        <v>89.78</v>
      </c>
      <c r="N514" s="659">
        <v>2</v>
      </c>
      <c r="O514" s="663">
        <v>0.5</v>
      </c>
      <c r="P514" s="662">
        <v>89.78</v>
      </c>
      <c r="Q514" s="664">
        <v>1</v>
      </c>
      <c r="R514" s="659">
        <v>2</v>
      </c>
      <c r="S514" s="664">
        <v>1</v>
      </c>
      <c r="T514" s="663">
        <v>0.5</v>
      </c>
      <c r="U514" s="665">
        <v>1</v>
      </c>
    </row>
    <row r="515" spans="1:21" ht="14.4" customHeight="1" x14ac:dyDescent="0.3">
      <c r="A515" s="658">
        <v>50</v>
      </c>
      <c r="B515" s="659" t="s">
        <v>517</v>
      </c>
      <c r="C515" s="659">
        <v>89301502</v>
      </c>
      <c r="D515" s="660" t="s">
        <v>3256</v>
      </c>
      <c r="E515" s="661" t="s">
        <v>2381</v>
      </c>
      <c r="F515" s="659" t="s">
        <v>2370</v>
      </c>
      <c r="G515" s="659" t="s">
        <v>2686</v>
      </c>
      <c r="H515" s="659" t="s">
        <v>518</v>
      </c>
      <c r="I515" s="659" t="s">
        <v>2929</v>
      </c>
      <c r="J515" s="659" t="s">
        <v>2930</v>
      </c>
      <c r="K515" s="659" t="s">
        <v>2931</v>
      </c>
      <c r="L515" s="662">
        <v>138.5</v>
      </c>
      <c r="M515" s="662">
        <v>277</v>
      </c>
      <c r="N515" s="659">
        <v>2</v>
      </c>
      <c r="O515" s="663">
        <v>0.5</v>
      </c>
      <c r="P515" s="662">
        <v>277</v>
      </c>
      <c r="Q515" s="664">
        <v>1</v>
      </c>
      <c r="R515" s="659">
        <v>2</v>
      </c>
      <c r="S515" s="664">
        <v>1</v>
      </c>
      <c r="T515" s="663">
        <v>0.5</v>
      </c>
      <c r="U515" s="665">
        <v>1</v>
      </c>
    </row>
    <row r="516" spans="1:21" ht="14.4" customHeight="1" x14ac:dyDescent="0.3">
      <c r="A516" s="658">
        <v>50</v>
      </c>
      <c r="B516" s="659" t="s">
        <v>517</v>
      </c>
      <c r="C516" s="659">
        <v>89301502</v>
      </c>
      <c r="D516" s="660" t="s">
        <v>3256</v>
      </c>
      <c r="E516" s="661" t="s">
        <v>2381</v>
      </c>
      <c r="F516" s="659" t="s">
        <v>2370</v>
      </c>
      <c r="G516" s="659" t="s">
        <v>2932</v>
      </c>
      <c r="H516" s="659" t="s">
        <v>518</v>
      </c>
      <c r="I516" s="659" t="s">
        <v>2933</v>
      </c>
      <c r="J516" s="659" t="s">
        <v>2934</v>
      </c>
      <c r="K516" s="659" t="s">
        <v>2935</v>
      </c>
      <c r="L516" s="662">
        <v>275.23</v>
      </c>
      <c r="M516" s="662">
        <v>550.46</v>
      </c>
      <c r="N516" s="659">
        <v>2</v>
      </c>
      <c r="O516" s="663">
        <v>2</v>
      </c>
      <c r="P516" s="662">
        <v>550.46</v>
      </c>
      <c r="Q516" s="664">
        <v>1</v>
      </c>
      <c r="R516" s="659">
        <v>2</v>
      </c>
      <c r="S516" s="664">
        <v>1</v>
      </c>
      <c r="T516" s="663">
        <v>2</v>
      </c>
      <c r="U516" s="665">
        <v>1</v>
      </c>
    </row>
    <row r="517" spans="1:21" ht="14.4" customHeight="1" x14ac:dyDescent="0.3">
      <c r="A517" s="658">
        <v>50</v>
      </c>
      <c r="B517" s="659" t="s">
        <v>517</v>
      </c>
      <c r="C517" s="659">
        <v>89301502</v>
      </c>
      <c r="D517" s="660" t="s">
        <v>3256</v>
      </c>
      <c r="E517" s="661" t="s">
        <v>2381</v>
      </c>
      <c r="F517" s="659" t="s">
        <v>2370</v>
      </c>
      <c r="G517" s="659" t="s">
        <v>2558</v>
      </c>
      <c r="H517" s="659" t="s">
        <v>518</v>
      </c>
      <c r="I517" s="659" t="s">
        <v>925</v>
      </c>
      <c r="J517" s="659" t="s">
        <v>926</v>
      </c>
      <c r="K517" s="659" t="s">
        <v>927</v>
      </c>
      <c r="L517" s="662">
        <v>95.25</v>
      </c>
      <c r="M517" s="662">
        <v>476.25</v>
      </c>
      <c r="N517" s="659">
        <v>5</v>
      </c>
      <c r="O517" s="663">
        <v>2</v>
      </c>
      <c r="P517" s="662">
        <v>285.75</v>
      </c>
      <c r="Q517" s="664">
        <v>0.6</v>
      </c>
      <c r="R517" s="659">
        <v>3</v>
      </c>
      <c r="S517" s="664">
        <v>0.6</v>
      </c>
      <c r="T517" s="663">
        <v>1</v>
      </c>
      <c r="U517" s="665">
        <v>0.5</v>
      </c>
    </row>
    <row r="518" spans="1:21" ht="14.4" customHeight="1" x14ac:dyDescent="0.3">
      <c r="A518" s="658">
        <v>50</v>
      </c>
      <c r="B518" s="659" t="s">
        <v>517</v>
      </c>
      <c r="C518" s="659">
        <v>89301502</v>
      </c>
      <c r="D518" s="660" t="s">
        <v>3256</v>
      </c>
      <c r="E518" s="661" t="s">
        <v>2381</v>
      </c>
      <c r="F518" s="659" t="s">
        <v>2370</v>
      </c>
      <c r="G518" s="659" t="s">
        <v>2558</v>
      </c>
      <c r="H518" s="659" t="s">
        <v>518</v>
      </c>
      <c r="I518" s="659" t="s">
        <v>2936</v>
      </c>
      <c r="J518" s="659" t="s">
        <v>612</v>
      </c>
      <c r="K518" s="659" t="s">
        <v>2937</v>
      </c>
      <c r="L518" s="662">
        <v>285.75</v>
      </c>
      <c r="M518" s="662">
        <v>285.75</v>
      </c>
      <c r="N518" s="659">
        <v>1</v>
      </c>
      <c r="O518" s="663">
        <v>0.5</v>
      </c>
      <c r="P518" s="662">
        <v>285.75</v>
      </c>
      <c r="Q518" s="664">
        <v>1</v>
      </c>
      <c r="R518" s="659">
        <v>1</v>
      </c>
      <c r="S518" s="664">
        <v>1</v>
      </c>
      <c r="T518" s="663">
        <v>0.5</v>
      </c>
      <c r="U518" s="665">
        <v>1</v>
      </c>
    </row>
    <row r="519" spans="1:21" ht="14.4" customHeight="1" x14ac:dyDescent="0.3">
      <c r="A519" s="658">
        <v>50</v>
      </c>
      <c r="B519" s="659" t="s">
        <v>517</v>
      </c>
      <c r="C519" s="659">
        <v>89301502</v>
      </c>
      <c r="D519" s="660" t="s">
        <v>3256</v>
      </c>
      <c r="E519" s="661" t="s">
        <v>2381</v>
      </c>
      <c r="F519" s="659" t="s">
        <v>2370</v>
      </c>
      <c r="G519" s="659" t="s">
        <v>2664</v>
      </c>
      <c r="H519" s="659" t="s">
        <v>1208</v>
      </c>
      <c r="I519" s="659" t="s">
        <v>2938</v>
      </c>
      <c r="J519" s="659" t="s">
        <v>2939</v>
      </c>
      <c r="K519" s="659" t="s">
        <v>2940</v>
      </c>
      <c r="L519" s="662">
        <v>10.73</v>
      </c>
      <c r="M519" s="662">
        <v>32.19</v>
      </c>
      <c r="N519" s="659">
        <v>3</v>
      </c>
      <c r="O519" s="663">
        <v>1.5</v>
      </c>
      <c r="P519" s="662">
        <v>10.73</v>
      </c>
      <c r="Q519" s="664">
        <v>0.33333333333333337</v>
      </c>
      <c r="R519" s="659">
        <v>1</v>
      </c>
      <c r="S519" s="664">
        <v>0.33333333333333331</v>
      </c>
      <c r="T519" s="663">
        <v>1</v>
      </c>
      <c r="U519" s="665">
        <v>0.66666666666666663</v>
      </c>
    </row>
    <row r="520" spans="1:21" ht="14.4" customHeight="1" x14ac:dyDescent="0.3">
      <c r="A520" s="658">
        <v>50</v>
      </c>
      <c r="B520" s="659" t="s">
        <v>517</v>
      </c>
      <c r="C520" s="659">
        <v>89301502</v>
      </c>
      <c r="D520" s="660" t="s">
        <v>3256</v>
      </c>
      <c r="E520" s="661" t="s">
        <v>2381</v>
      </c>
      <c r="F520" s="659" t="s">
        <v>2370</v>
      </c>
      <c r="G520" s="659" t="s">
        <v>2664</v>
      </c>
      <c r="H520" s="659" t="s">
        <v>1208</v>
      </c>
      <c r="I520" s="659" t="s">
        <v>2941</v>
      </c>
      <c r="J520" s="659" t="s">
        <v>2942</v>
      </c>
      <c r="K520" s="659" t="s">
        <v>2735</v>
      </c>
      <c r="L520" s="662">
        <v>17.690000000000001</v>
      </c>
      <c r="M520" s="662">
        <v>70.760000000000005</v>
      </c>
      <c r="N520" s="659">
        <v>4</v>
      </c>
      <c r="O520" s="663">
        <v>1.5</v>
      </c>
      <c r="P520" s="662">
        <v>35.380000000000003</v>
      </c>
      <c r="Q520" s="664">
        <v>0.5</v>
      </c>
      <c r="R520" s="659">
        <v>2</v>
      </c>
      <c r="S520" s="664">
        <v>0.5</v>
      </c>
      <c r="T520" s="663">
        <v>0.5</v>
      </c>
      <c r="U520" s="665">
        <v>0.33333333333333331</v>
      </c>
    </row>
    <row r="521" spans="1:21" ht="14.4" customHeight="1" x14ac:dyDescent="0.3">
      <c r="A521" s="658">
        <v>50</v>
      </c>
      <c r="B521" s="659" t="s">
        <v>517</v>
      </c>
      <c r="C521" s="659">
        <v>89301502</v>
      </c>
      <c r="D521" s="660" t="s">
        <v>3256</v>
      </c>
      <c r="E521" s="661" t="s">
        <v>2381</v>
      </c>
      <c r="F521" s="659" t="s">
        <v>2370</v>
      </c>
      <c r="G521" s="659" t="s">
        <v>2388</v>
      </c>
      <c r="H521" s="659" t="s">
        <v>1208</v>
      </c>
      <c r="I521" s="659" t="s">
        <v>1227</v>
      </c>
      <c r="J521" s="659" t="s">
        <v>1228</v>
      </c>
      <c r="K521" s="659" t="s">
        <v>2272</v>
      </c>
      <c r="L521" s="662">
        <v>75.28</v>
      </c>
      <c r="M521" s="662">
        <v>451.68</v>
      </c>
      <c r="N521" s="659">
        <v>6</v>
      </c>
      <c r="O521" s="663">
        <v>1.5</v>
      </c>
      <c r="P521" s="662">
        <v>225.84</v>
      </c>
      <c r="Q521" s="664">
        <v>0.5</v>
      </c>
      <c r="R521" s="659">
        <v>3</v>
      </c>
      <c r="S521" s="664">
        <v>0.5</v>
      </c>
      <c r="T521" s="663">
        <v>0.5</v>
      </c>
      <c r="U521" s="665">
        <v>0.33333333333333331</v>
      </c>
    </row>
    <row r="522" spans="1:21" ht="14.4" customHeight="1" x14ac:dyDescent="0.3">
      <c r="A522" s="658">
        <v>50</v>
      </c>
      <c r="B522" s="659" t="s">
        <v>517</v>
      </c>
      <c r="C522" s="659">
        <v>89301502</v>
      </c>
      <c r="D522" s="660" t="s">
        <v>3256</v>
      </c>
      <c r="E522" s="661" t="s">
        <v>2381</v>
      </c>
      <c r="F522" s="659" t="s">
        <v>2370</v>
      </c>
      <c r="G522" s="659" t="s">
        <v>2388</v>
      </c>
      <c r="H522" s="659" t="s">
        <v>1208</v>
      </c>
      <c r="I522" s="659" t="s">
        <v>1231</v>
      </c>
      <c r="J522" s="659" t="s">
        <v>1228</v>
      </c>
      <c r="K522" s="659" t="s">
        <v>2273</v>
      </c>
      <c r="L522" s="662">
        <v>150.55000000000001</v>
      </c>
      <c r="M522" s="662">
        <v>1053.8499999999999</v>
      </c>
      <c r="N522" s="659">
        <v>7</v>
      </c>
      <c r="O522" s="663">
        <v>1.5</v>
      </c>
      <c r="P522" s="662">
        <v>1053.8499999999999</v>
      </c>
      <c r="Q522" s="664">
        <v>1</v>
      </c>
      <c r="R522" s="659">
        <v>7</v>
      </c>
      <c r="S522" s="664">
        <v>1</v>
      </c>
      <c r="T522" s="663">
        <v>1.5</v>
      </c>
      <c r="U522" s="665">
        <v>1</v>
      </c>
    </row>
    <row r="523" spans="1:21" ht="14.4" customHeight="1" x14ac:dyDescent="0.3">
      <c r="A523" s="658">
        <v>50</v>
      </c>
      <c r="B523" s="659" t="s">
        <v>517</v>
      </c>
      <c r="C523" s="659">
        <v>89301502</v>
      </c>
      <c r="D523" s="660" t="s">
        <v>3256</v>
      </c>
      <c r="E523" s="661" t="s">
        <v>2381</v>
      </c>
      <c r="F523" s="659" t="s">
        <v>2370</v>
      </c>
      <c r="G523" s="659" t="s">
        <v>2389</v>
      </c>
      <c r="H523" s="659" t="s">
        <v>518</v>
      </c>
      <c r="I523" s="659" t="s">
        <v>2497</v>
      </c>
      <c r="J523" s="659" t="s">
        <v>956</v>
      </c>
      <c r="K523" s="659" t="s">
        <v>957</v>
      </c>
      <c r="L523" s="662">
        <v>81.209999999999994</v>
      </c>
      <c r="M523" s="662">
        <v>243.63</v>
      </c>
      <c r="N523" s="659">
        <v>3</v>
      </c>
      <c r="O523" s="663">
        <v>0.5</v>
      </c>
      <c r="P523" s="662"/>
      <c r="Q523" s="664">
        <v>0</v>
      </c>
      <c r="R523" s="659"/>
      <c r="S523" s="664">
        <v>0</v>
      </c>
      <c r="T523" s="663"/>
      <c r="U523" s="665">
        <v>0</v>
      </c>
    </row>
    <row r="524" spans="1:21" ht="14.4" customHeight="1" x14ac:dyDescent="0.3">
      <c r="A524" s="658">
        <v>50</v>
      </c>
      <c r="B524" s="659" t="s">
        <v>517</v>
      </c>
      <c r="C524" s="659">
        <v>89301502</v>
      </c>
      <c r="D524" s="660" t="s">
        <v>3256</v>
      </c>
      <c r="E524" s="661" t="s">
        <v>2381</v>
      </c>
      <c r="F524" s="659" t="s">
        <v>2370</v>
      </c>
      <c r="G524" s="659" t="s">
        <v>2389</v>
      </c>
      <c r="H524" s="659" t="s">
        <v>518</v>
      </c>
      <c r="I524" s="659" t="s">
        <v>2800</v>
      </c>
      <c r="J524" s="659" t="s">
        <v>956</v>
      </c>
      <c r="K524" s="659" t="s">
        <v>1668</v>
      </c>
      <c r="L524" s="662">
        <v>270.69</v>
      </c>
      <c r="M524" s="662">
        <v>270.69</v>
      </c>
      <c r="N524" s="659">
        <v>1</v>
      </c>
      <c r="O524" s="663">
        <v>0.5</v>
      </c>
      <c r="P524" s="662"/>
      <c r="Q524" s="664">
        <v>0</v>
      </c>
      <c r="R524" s="659"/>
      <c r="S524" s="664">
        <v>0</v>
      </c>
      <c r="T524" s="663"/>
      <c r="U524" s="665">
        <v>0</v>
      </c>
    </row>
    <row r="525" spans="1:21" ht="14.4" customHeight="1" x14ac:dyDescent="0.3">
      <c r="A525" s="658">
        <v>50</v>
      </c>
      <c r="B525" s="659" t="s">
        <v>517</v>
      </c>
      <c r="C525" s="659">
        <v>89301502</v>
      </c>
      <c r="D525" s="660" t="s">
        <v>3256</v>
      </c>
      <c r="E525" s="661" t="s">
        <v>2381</v>
      </c>
      <c r="F525" s="659" t="s">
        <v>2370</v>
      </c>
      <c r="G525" s="659" t="s">
        <v>2389</v>
      </c>
      <c r="H525" s="659" t="s">
        <v>518</v>
      </c>
      <c r="I525" s="659" t="s">
        <v>2943</v>
      </c>
      <c r="J525" s="659" t="s">
        <v>953</v>
      </c>
      <c r="K525" s="659" t="s">
        <v>1665</v>
      </c>
      <c r="L525" s="662">
        <v>0</v>
      </c>
      <c r="M525" s="662">
        <v>0</v>
      </c>
      <c r="N525" s="659">
        <v>1</v>
      </c>
      <c r="O525" s="663">
        <v>0.5</v>
      </c>
      <c r="P525" s="662">
        <v>0</v>
      </c>
      <c r="Q525" s="664"/>
      <c r="R525" s="659">
        <v>1</v>
      </c>
      <c r="S525" s="664">
        <v>1</v>
      </c>
      <c r="T525" s="663">
        <v>0.5</v>
      </c>
      <c r="U525" s="665">
        <v>1</v>
      </c>
    </row>
    <row r="526" spans="1:21" ht="14.4" customHeight="1" x14ac:dyDescent="0.3">
      <c r="A526" s="658">
        <v>50</v>
      </c>
      <c r="B526" s="659" t="s">
        <v>517</v>
      </c>
      <c r="C526" s="659">
        <v>89301502</v>
      </c>
      <c r="D526" s="660" t="s">
        <v>3256</v>
      </c>
      <c r="E526" s="661" t="s">
        <v>2381</v>
      </c>
      <c r="F526" s="659" t="s">
        <v>2370</v>
      </c>
      <c r="G526" s="659" t="s">
        <v>2389</v>
      </c>
      <c r="H526" s="659" t="s">
        <v>518</v>
      </c>
      <c r="I526" s="659" t="s">
        <v>2944</v>
      </c>
      <c r="J526" s="659" t="s">
        <v>2945</v>
      </c>
      <c r="K526" s="659" t="s">
        <v>1668</v>
      </c>
      <c r="L526" s="662">
        <v>270.69</v>
      </c>
      <c r="M526" s="662">
        <v>541.38</v>
      </c>
      <c r="N526" s="659">
        <v>2</v>
      </c>
      <c r="O526" s="663">
        <v>1</v>
      </c>
      <c r="P526" s="662"/>
      <c r="Q526" s="664">
        <v>0</v>
      </c>
      <c r="R526" s="659"/>
      <c r="S526" s="664">
        <v>0</v>
      </c>
      <c r="T526" s="663"/>
      <c r="U526" s="665">
        <v>0</v>
      </c>
    </row>
    <row r="527" spans="1:21" ht="14.4" customHeight="1" x14ac:dyDescent="0.3">
      <c r="A527" s="658">
        <v>50</v>
      </c>
      <c r="B527" s="659" t="s">
        <v>517</v>
      </c>
      <c r="C527" s="659">
        <v>89301502</v>
      </c>
      <c r="D527" s="660" t="s">
        <v>3256</v>
      </c>
      <c r="E527" s="661" t="s">
        <v>2381</v>
      </c>
      <c r="F527" s="659" t="s">
        <v>2370</v>
      </c>
      <c r="G527" s="659" t="s">
        <v>2946</v>
      </c>
      <c r="H527" s="659" t="s">
        <v>518</v>
      </c>
      <c r="I527" s="659" t="s">
        <v>2026</v>
      </c>
      <c r="J527" s="659" t="s">
        <v>2027</v>
      </c>
      <c r="K527" s="659" t="s">
        <v>2947</v>
      </c>
      <c r="L527" s="662">
        <v>68.819999999999993</v>
      </c>
      <c r="M527" s="662">
        <v>206.45999999999998</v>
      </c>
      <c r="N527" s="659">
        <v>3</v>
      </c>
      <c r="O527" s="663">
        <v>0.5</v>
      </c>
      <c r="P527" s="662">
        <v>206.45999999999998</v>
      </c>
      <c r="Q527" s="664">
        <v>1</v>
      </c>
      <c r="R527" s="659">
        <v>3</v>
      </c>
      <c r="S527" s="664">
        <v>1</v>
      </c>
      <c r="T527" s="663">
        <v>0.5</v>
      </c>
      <c r="U527" s="665">
        <v>1</v>
      </c>
    </row>
    <row r="528" spans="1:21" ht="14.4" customHeight="1" x14ac:dyDescent="0.3">
      <c r="A528" s="658">
        <v>50</v>
      </c>
      <c r="B528" s="659" t="s">
        <v>517</v>
      </c>
      <c r="C528" s="659">
        <v>89301502</v>
      </c>
      <c r="D528" s="660" t="s">
        <v>3256</v>
      </c>
      <c r="E528" s="661" t="s">
        <v>2381</v>
      </c>
      <c r="F528" s="659" t="s">
        <v>2370</v>
      </c>
      <c r="G528" s="659" t="s">
        <v>2391</v>
      </c>
      <c r="H528" s="659" t="s">
        <v>1208</v>
      </c>
      <c r="I528" s="659" t="s">
        <v>2441</v>
      </c>
      <c r="J528" s="659" t="s">
        <v>2442</v>
      </c>
      <c r="K528" s="659" t="s">
        <v>2443</v>
      </c>
      <c r="L528" s="662">
        <v>312.54000000000002</v>
      </c>
      <c r="M528" s="662">
        <v>937.62000000000012</v>
      </c>
      <c r="N528" s="659">
        <v>3</v>
      </c>
      <c r="O528" s="663">
        <v>0.5</v>
      </c>
      <c r="P528" s="662"/>
      <c r="Q528" s="664">
        <v>0</v>
      </c>
      <c r="R528" s="659"/>
      <c r="S528" s="664">
        <v>0</v>
      </c>
      <c r="T528" s="663"/>
      <c r="U528" s="665">
        <v>0</v>
      </c>
    </row>
    <row r="529" spans="1:21" ht="14.4" customHeight="1" x14ac:dyDescent="0.3">
      <c r="A529" s="658">
        <v>50</v>
      </c>
      <c r="B529" s="659" t="s">
        <v>517</v>
      </c>
      <c r="C529" s="659">
        <v>89301502</v>
      </c>
      <c r="D529" s="660" t="s">
        <v>3256</v>
      </c>
      <c r="E529" s="661" t="s">
        <v>2381</v>
      </c>
      <c r="F529" s="659" t="s">
        <v>2370</v>
      </c>
      <c r="G529" s="659" t="s">
        <v>2391</v>
      </c>
      <c r="H529" s="659" t="s">
        <v>1208</v>
      </c>
      <c r="I529" s="659" t="s">
        <v>1332</v>
      </c>
      <c r="J529" s="659" t="s">
        <v>1333</v>
      </c>
      <c r="K529" s="659" t="s">
        <v>2292</v>
      </c>
      <c r="L529" s="662">
        <v>435.3</v>
      </c>
      <c r="M529" s="662">
        <v>3482.4</v>
      </c>
      <c r="N529" s="659">
        <v>8</v>
      </c>
      <c r="O529" s="663">
        <v>4</v>
      </c>
      <c r="P529" s="662">
        <v>2176.5</v>
      </c>
      <c r="Q529" s="664">
        <v>0.625</v>
      </c>
      <c r="R529" s="659">
        <v>5</v>
      </c>
      <c r="S529" s="664">
        <v>0.625</v>
      </c>
      <c r="T529" s="663">
        <v>2.5</v>
      </c>
      <c r="U529" s="665">
        <v>0.625</v>
      </c>
    </row>
    <row r="530" spans="1:21" ht="14.4" customHeight="1" x14ac:dyDescent="0.3">
      <c r="A530" s="658">
        <v>50</v>
      </c>
      <c r="B530" s="659" t="s">
        <v>517</v>
      </c>
      <c r="C530" s="659">
        <v>89301502</v>
      </c>
      <c r="D530" s="660" t="s">
        <v>3256</v>
      </c>
      <c r="E530" s="661" t="s">
        <v>2381</v>
      </c>
      <c r="F530" s="659" t="s">
        <v>2370</v>
      </c>
      <c r="G530" s="659" t="s">
        <v>2391</v>
      </c>
      <c r="H530" s="659" t="s">
        <v>1208</v>
      </c>
      <c r="I530" s="659" t="s">
        <v>1390</v>
      </c>
      <c r="J530" s="659" t="s">
        <v>1391</v>
      </c>
      <c r="K530" s="659" t="s">
        <v>2294</v>
      </c>
      <c r="L530" s="662">
        <v>672.94</v>
      </c>
      <c r="M530" s="662">
        <v>5383.52</v>
      </c>
      <c r="N530" s="659">
        <v>8</v>
      </c>
      <c r="O530" s="663">
        <v>5.5</v>
      </c>
      <c r="P530" s="662">
        <v>1345.88</v>
      </c>
      <c r="Q530" s="664">
        <v>0.25</v>
      </c>
      <c r="R530" s="659">
        <v>2</v>
      </c>
      <c r="S530" s="664">
        <v>0.25</v>
      </c>
      <c r="T530" s="663">
        <v>1.5</v>
      </c>
      <c r="U530" s="665">
        <v>0.27272727272727271</v>
      </c>
    </row>
    <row r="531" spans="1:21" ht="14.4" customHeight="1" x14ac:dyDescent="0.3">
      <c r="A531" s="658">
        <v>50</v>
      </c>
      <c r="B531" s="659" t="s">
        <v>517</v>
      </c>
      <c r="C531" s="659">
        <v>89301502</v>
      </c>
      <c r="D531" s="660" t="s">
        <v>3256</v>
      </c>
      <c r="E531" s="661" t="s">
        <v>2381</v>
      </c>
      <c r="F531" s="659" t="s">
        <v>2370</v>
      </c>
      <c r="G531" s="659" t="s">
        <v>2801</v>
      </c>
      <c r="H531" s="659" t="s">
        <v>1208</v>
      </c>
      <c r="I531" s="659" t="s">
        <v>1420</v>
      </c>
      <c r="J531" s="659" t="s">
        <v>1421</v>
      </c>
      <c r="K531" s="659" t="s">
        <v>1130</v>
      </c>
      <c r="L531" s="662">
        <v>772.93</v>
      </c>
      <c r="M531" s="662">
        <v>3091.72</v>
      </c>
      <c r="N531" s="659">
        <v>4</v>
      </c>
      <c r="O531" s="663">
        <v>3.5</v>
      </c>
      <c r="P531" s="662">
        <v>1545.86</v>
      </c>
      <c r="Q531" s="664">
        <v>0.5</v>
      </c>
      <c r="R531" s="659">
        <v>2</v>
      </c>
      <c r="S531" s="664">
        <v>0.5</v>
      </c>
      <c r="T531" s="663">
        <v>2</v>
      </c>
      <c r="U531" s="665">
        <v>0.5714285714285714</v>
      </c>
    </row>
    <row r="532" spans="1:21" ht="14.4" customHeight="1" x14ac:dyDescent="0.3">
      <c r="A532" s="658">
        <v>50</v>
      </c>
      <c r="B532" s="659" t="s">
        <v>517</v>
      </c>
      <c r="C532" s="659">
        <v>89301502</v>
      </c>
      <c r="D532" s="660" t="s">
        <v>3256</v>
      </c>
      <c r="E532" s="661" t="s">
        <v>2381</v>
      </c>
      <c r="F532" s="659" t="s">
        <v>2370</v>
      </c>
      <c r="G532" s="659" t="s">
        <v>2801</v>
      </c>
      <c r="H532" s="659" t="s">
        <v>1208</v>
      </c>
      <c r="I532" s="659" t="s">
        <v>2948</v>
      </c>
      <c r="J532" s="659" t="s">
        <v>1421</v>
      </c>
      <c r="K532" s="659" t="s">
        <v>1130</v>
      </c>
      <c r="L532" s="662">
        <v>0</v>
      </c>
      <c r="M532" s="662">
        <v>0</v>
      </c>
      <c r="N532" s="659">
        <v>1</v>
      </c>
      <c r="O532" s="663">
        <v>1</v>
      </c>
      <c r="P532" s="662"/>
      <c r="Q532" s="664"/>
      <c r="R532" s="659"/>
      <c r="S532" s="664">
        <v>0</v>
      </c>
      <c r="T532" s="663"/>
      <c r="U532" s="665">
        <v>0</v>
      </c>
    </row>
    <row r="533" spans="1:21" ht="14.4" customHeight="1" x14ac:dyDescent="0.3">
      <c r="A533" s="658">
        <v>50</v>
      </c>
      <c r="B533" s="659" t="s">
        <v>517</v>
      </c>
      <c r="C533" s="659">
        <v>89301502</v>
      </c>
      <c r="D533" s="660" t="s">
        <v>3256</v>
      </c>
      <c r="E533" s="661" t="s">
        <v>2381</v>
      </c>
      <c r="F533" s="659" t="s">
        <v>2370</v>
      </c>
      <c r="G533" s="659" t="s">
        <v>2801</v>
      </c>
      <c r="H533" s="659" t="s">
        <v>1208</v>
      </c>
      <c r="I533" s="659" t="s">
        <v>2802</v>
      </c>
      <c r="J533" s="659" t="s">
        <v>1958</v>
      </c>
      <c r="K533" s="659" t="s">
        <v>1130</v>
      </c>
      <c r="L533" s="662">
        <v>0</v>
      </c>
      <c r="M533" s="662">
        <v>0</v>
      </c>
      <c r="N533" s="659">
        <v>1</v>
      </c>
      <c r="O533" s="663">
        <v>0.5</v>
      </c>
      <c r="P533" s="662"/>
      <c r="Q533" s="664"/>
      <c r="R533" s="659"/>
      <c r="S533" s="664">
        <v>0</v>
      </c>
      <c r="T533" s="663"/>
      <c r="U533" s="665">
        <v>0</v>
      </c>
    </row>
    <row r="534" spans="1:21" ht="14.4" customHeight="1" x14ac:dyDescent="0.3">
      <c r="A534" s="658">
        <v>50</v>
      </c>
      <c r="B534" s="659" t="s">
        <v>517</v>
      </c>
      <c r="C534" s="659">
        <v>89301502</v>
      </c>
      <c r="D534" s="660" t="s">
        <v>3256</v>
      </c>
      <c r="E534" s="661" t="s">
        <v>2381</v>
      </c>
      <c r="F534" s="659" t="s">
        <v>2370</v>
      </c>
      <c r="G534" s="659" t="s">
        <v>2949</v>
      </c>
      <c r="H534" s="659" t="s">
        <v>1208</v>
      </c>
      <c r="I534" s="659" t="s">
        <v>2052</v>
      </c>
      <c r="J534" s="659" t="s">
        <v>2053</v>
      </c>
      <c r="K534" s="659" t="s">
        <v>2054</v>
      </c>
      <c r="L534" s="662">
        <v>222.25</v>
      </c>
      <c r="M534" s="662">
        <v>444.5</v>
      </c>
      <c r="N534" s="659">
        <v>2</v>
      </c>
      <c r="O534" s="663">
        <v>0.5</v>
      </c>
      <c r="P534" s="662">
        <v>444.5</v>
      </c>
      <c r="Q534" s="664">
        <v>1</v>
      </c>
      <c r="R534" s="659">
        <v>2</v>
      </c>
      <c r="S534" s="664">
        <v>1</v>
      </c>
      <c r="T534" s="663">
        <v>0.5</v>
      </c>
      <c r="U534" s="665">
        <v>1</v>
      </c>
    </row>
    <row r="535" spans="1:21" ht="14.4" customHeight="1" x14ac:dyDescent="0.3">
      <c r="A535" s="658">
        <v>50</v>
      </c>
      <c r="B535" s="659" t="s">
        <v>517</v>
      </c>
      <c r="C535" s="659">
        <v>89301502</v>
      </c>
      <c r="D535" s="660" t="s">
        <v>3256</v>
      </c>
      <c r="E535" s="661" t="s">
        <v>2381</v>
      </c>
      <c r="F535" s="659" t="s">
        <v>2370</v>
      </c>
      <c r="G535" s="659" t="s">
        <v>2501</v>
      </c>
      <c r="H535" s="659" t="s">
        <v>1208</v>
      </c>
      <c r="I535" s="659" t="s">
        <v>1280</v>
      </c>
      <c r="J535" s="659" t="s">
        <v>1281</v>
      </c>
      <c r="K535" s="659" t="s">
        <v>1282</v>
      </c>
      <c r="L535" s="662">
        <v>41.89</v>
      </c>
      <c r="M535" s="662">
        <v>83.78</v>
      </c>
      <c r="N535" s="659">
        <v>2</v>
      </c>
      <c r="O535" s="663">
        <v>0.5</v>
      </c>
      <c r="P535" s="662"/>
      <c r="Q535" s="664">
        <v>0</v>
      </c>
      <c r="R535" s="659"/>
      <c r="S535" s="664">
        <v>0</v>
      </c>
      <c r="T535" s="663"/>
      <c r="U535" s="665">
        <v>0</v>
      </c>
    </row>
    <row r="536" spans="1:21" ht="14.4" customHeight="1" x14ac:dyDescent="0.3">
      <c r="A536" s="658">
        <v>50</v>
      </c>
      <c r="B536" s="659" t="s">
        <v>517</v>
      </c>
      <c r="C536" s="659">
        <v>89301502</v>
      </c>
      <c r="D536" s="660" t="s">
        <v>3256</v>
      </c>
      <c r="E536" s="661" t="s">
        <v>2381</v>
      </c>
      <c r="F536" s="659" t="s">
        <v>2370</v>
      </c>
      <c r="G536" s="659" t="s">
        <v>2501</v>
      </c>
      <c r="H536" s="659" t="s">
        <v>1208</v>
      </c>
      <c r="I536" s="659" t="s">
        <v>1284</v>
      </c>
      <c r="J536" s="659" t="s">
        <v>1281</v>
      </c>
      <c r="K536" s="659" t="s">
        <v>1285</v>
      </c>
      <c r="L536" s="662">
        <v>146.63</v>
      </c>
      <c r="M536" s="662">
        <v>586.52</v>
      </c>
      <c r="N536" s="659">
        <v>4</v>
      </c>
      <c r="O536" s="663">
        <v>2</v>
      </c>
      <c r="P536" s="662">
        <v>146.63</v>
      </c>
      <c r="Q536" s="664">
        <v>0.25</v>
      </c>
      <c r="R536" s="659">
        <v>1</v>
      </c>
      <c r="S536" s="664">
        <v>0.25</v>
      </c>
      <c r="T536" s="663">
        <v>0.5</v>
      </c>
      <c r="U536" s="665">
        <v>0.25</v>
      </c>
    </row>
    <row r="537" spans="1:21" ht="14.4" customHeight="1" x14ac:dyDescent="0.3">
      <c r="A537" s="658">
        <v>50</v>
      </c>
      <c r="B537" s="659" t="s">
        <v>517</v>
      </c>
      <c r="C537" s="659">
        <v>89301502</v>
      </c>
      <c r="D537" s="660" t="s">
        <v>3256</v>
      </c>
      <c r="E537" s="661" t="s">
        <v>2381</v>
      </c>
      <c r="F537" s="659" t="s">
        <v>2370</v>
      </c>
      <c r="G537" s="659" t="s">
        <v>2392</v>
      </c>
      <c r="H537" s="659" t="s">
        <v>518</v>
      </c>
      <c r="I537" s="659" t="s">
        <v>2950</v>
      </c>
      <c r="J537" s="659" t="s">
        <v>1270</v>
      </c>
      <c r="K537" s="659" t="s">
        <v>897</v>
      </c>
      <c r="L537" s="662">
        <v>134.66</v>
      </c>
      <c r="M537" s="662">
        <v>134.66</v>
      </c>
      <c r="N537" s="659">
        <v>1</v>
      </c>
      <c r="O537" s="663">
        <v>1</v>
      </c>
      <c r="P537" s="662">
        <v>134.66</v>
      </c>
      <c r="Q537" s="664">
        <v>1</v>
      </c>
      <c r="R537" s="659">
        <v>1</v>
      </c>
      <c r="S537" s="664">
        <v>1</v>
      </c>
      <c r="T537" s="663">
        <v>1</v>
      </c>
      <c r="U537" s="665">
        <v>1</v>
      </c>
    </row>
    <row r="538" spans="1:21" ht="14.4" customHeight="1" x14ac:dyDescent="0.3">
      <c r="A538" s="658">
        <v>50</v>
      </c>
      <c r="B538" s="659" t="s">
        <v>517</v>
      </c>
      <c r="C538" s="659">
        <v>89301502</v>
      </c>
      <c r="D538" s="660" t="s">
        <v>3256</v>
      </c>
      <c r="E538" s="661" t="s">
        <v>2381</v>
      </c>
      <c r="F538" s="659" t="s">
        <v>2370</v>
      </c>
      <c r="G538" s="659" t="s">
        <v>2392</v>
      </c>
      <c r="H538" s="659" t="s">
        <v>518</v>
      </c>
      <c r="I538" s="659" t="s">
        <v>2951</v>
      </c>
      <c r="J538" s="659" t="s">
        <v>1925</v>
      </c>
      <c r="K538" s="659" t="s">
        <v>1946</v>
      </c>
      <c r="L538" s="662">
        <v>180.02</v>
      </c>
      <c r="M538" s="662">
        <v>180.02</v>
      </c>
      <c r="N538" s="659">
        <v>1</v>
      </c>
      <c r="O538" s="663">
        <v>0.5</v>
      </c>
      <c r="P538" s="662">
        <v>180.02</v>
      </c>
      <c r="Q538" s="664">
        <v>1</v>
      </c>
      <c r="R538" s="659">
        <v>1</v>
      </c>
      <c r="S538" s="664">
        <v>1</v>
      </c>
      <c r="T538" s="663">
        <v>0.5</v>
      </c>
      <c r="U538" s="665">
        <v>1</v>
      </c>
    </row>
    <row r="539" spans="1:21" ht="14.4" customHeight="1" x14ac:dyDescent="0.3">
      <c r="A539" s="658">
        <v>50</v>
      </c>
      <c r="B539" s="659" t="s">
        <v>517</v>
      </c>
      <c r="C539" s="659">
        <v>89301502</v>
      </c>
      <c r="D539" s="660" t="s">
        <v>3256</v>
      </c>
      <c r="E539" s="661" t="s">
        <v>2381</v>
      </c>
      <c r="F539" s="659" t="s">
        <v>2370</v>
      </c>
      <c r="G539" s="659" t="s">
        <v>2392</v>
      </c>
      <c r="H539" s="659" t="s">
        <v>518</v>
      </c>
      <c r="I539" s="659" t="s">
        <v>2573</v>
      </c>
      <c r="J539" s="659" t="s">
        <v>2574</v>
      </c>
      <c r="K539" s="659" t="s">
        <v>2575</v>
      </c>
      <c r="L539" s="662">
        <v>31.43</v>
      </c>
      <c r="M539" s="662">
        <v>31.43</v>
      </c>
      <c r="N539" s="659">
        <v>1</v>
      </c>
      <c r="O539" s="663">
        <v>0.5</v>
      </c>
      <c r="P539" s="662"/>
      <c r="Q539" s="664">
        <v>0</v>
      </c>
      <c r="R539" s="659"/>
      <c r="S539" s="664">
        <v>0</v>
      </c>
      <c r="T539" s="663"/>
      <c r="U539" s="665">
        <v>0</v>
      </c>
    </row>
    <row r="540" spans="1:21" ht="14.4" customHeight="1" x14ac:dyDescent="0.3">
      <c r="A540" s="658">
        <v>50</v>
      </c>
      <c r="B540" s="659" t="s">
        <v>517</v>
      </c>
      <c r="C540" s="659">
        <v>89301502</v>
      </c>
      <c r="D540" s="660" t="s">
        <v>3256</v>
      </c>
      <c r="E540" s="661" t="s">
        <v>2381</v>
      </c>
      <c r="F540" s="659" t="s">
        <v>2370</v>
      </c>
      <c r="G540" s="659" t="s">
        <v>2392</v>
      </c>
      <c r="H540" s="659" t="s">
        <v>518</v>
      </c>
      <c r="I540" s="659" t="s">
        <v>2952</v>
      </c>
      <c r="J540" s="659" t="s">
        <v>2953</v>
      </c>
      <c r="K540" s="659" t="s">
        <v>2954</v>
      </c>
      <c r="L540" s="662">
        <v>41.89</v>
      </c>
      <c r="M540" s="662">
        <v>335.12</v>
      </c>
      <c r="N540" s="659">
        <v>8</v>
      </c>
      <c r="O540" s="663">
        <v>1.5</v>
      </c>
      <c r="P540" s="662">
        <v>251.34</v>
      </c>
      <c r="Q540" s="664">
        <v>0.75</v>
      </c>
      <c r="R540" s="659">
        <v>6</v>
      </c>
      <c r="S540" s="664">
        <v>0.75</v>
      </c>
      <c r="T540" s="663">
        <v>1</v>
      </c>
      <c r="U540" s="665">
        <v>0.66666666666666663</v>
      </c>
    </row>
    <row r="541" spans="1:21" ht="14.4" customHeight="1" x14ac:dyDescent="0.3">
      <c r="A541" s="658">
        <v>50</v>
      </c>
      <c r="B541" s="659" t="s">
        <v>517</v>
      </c>
      <c r="C541" s="659">
        <v>89301502</v>
      </c>
      <c r="D541" s="660" t="s">
        <v>3256</v>
      </c>
      <c r="E541" s="661" t="s">
        <v>2381</v>
      </c>
      <c r="F541" s="659" t="s">
        <v>2370</v>
      </c>
      <c r="G541" s="659" t="s">
        <v>2392</v>
      </c>
      <c r="H541" s="659" t="s">
        <v>518</v>
      </c>
      <c r="I541" s="659" t="s">
        <v>2955</v>
      </c>
      <c r="J541" s="659" t="s">
        <v>2956</v>
      </c>
      <c r="K541" s="659" t="s">
        <v>1967</v>
      </c>
      <c r="L541" s="662">
        <v>56.02</v>
      </c>
      <c r="M541" s="662">
        <v>112.04</v>
      </c>
      <c r="N541" s="659">
        <v>2</v>
      </c>
      <c r="O541" s="663">
        <v>0.5</v>
      </c>
      <c r="P541" s="662">
        <v>112.04</v>
      </c>
      <c r="Q541" s="664">
        <v>1</v>
      </c>
      <c r="R541" s="659">
        <v>2</v>
      </c>
      <c r="S541" s="664">
        <v>1</v>
      </c>
      <c r="T541" s="663">
        <v>0.5</v>
      </c>
      <c r="U541" s="665">
        <v>1</v>
      </c>
    </row>
    <row r="542" spans="1:21" ht="14.4" customHeight="1" x14ac:dyDescent="0.3">
      <c r="A542" s="658">
        <v>50</v>
      </c>
      <c r="B542" s="659" t="s">
        <v>517</v>
      </c>
      <c r="C542" s="659">
        <v>89301502</v>
      </c>
      <c r="D542" s="660" t="s">
        <v>3256</v>
      </c>
      <c r="E542" s="661" t="s">
        <v>2381</v>
      </c>
      <c r="F542" s="659" t="s">
        <v>2370</v>
      </c>
      <c r="G542" s="659" t="s">
        <v>2392</v>
      </c>
      <c r="H542" s="659" t="s">
        <v>1208</v>
      </c>
      <c r="I542" s="659" t="s">
        <v>1269</v>
      </c>
      <c r="J542" s="659" t="s">
        <v>1270</v>
      </c>
      <c r="K542" s="659" t="s">
        <v>1271</v>
      </c>
      <c r="L542" s="662">
        <v>44.89</v>
      </c>
      <c r="M542" s="662">
        <v>987.57999999999993</v>
      </c>
      <c r="N542" s="659">
        <v>22</v>
      </c>
      <c r="O542" s="663">
        <v>7.5</v>
      </c>
      <c r="P542" s="662">
        <v>359.12</v>
      </c>
      <c r="Q542" s="664">
        <v>0.36363636363636365</v>
      </c>
      <c r="R542" s="659">
        <v>8</v>
      </c>
      <c r="S542" s="664">
        <v>0.36363636363636365</v>
      </c>
      <c r="T542" s="663">
        <v>2.5</v>
      </c>
      <c r="U542" s="665">
        <v>0.33333333333333331</v>
      </c>
    </row>
    <row r="543" spans="1:21" ht="14.4" customHeight="1" x14ac:dyDescent="0.3">
      <c r="A543" s="658">
        <v>50</v>
      </c>
      <c r="B543" s="659" t="s">
        <v>517</v>
      </c>
      <c r="C543" s="659">
        <v>89301502</v>
      </c>
      <c r="D543" s="660" t="s">
        <v>3256</v>
      </c>
      <c r="E543" s="661" t="s">
        <v>2381</v>
      </c>
      <c r="F543" s="659" t="s">
        <v>2370</v>
      </c>
      <c r="G543" s="659" t="s">
        <v>2392</v>
      </c>
      <c r="H543" s="659" t="s">
        <v>518</v>
      </c>
      <c r="I543" s="659" t="s">
        <v>2576</v>
      </c>
      <c r="J543" s="659" t="s">
        <v>2577</v>
      </c>
      <c r="K543" s="659" t="s">
        <v>1271</v>
      </c>
      <c r="L543" s="662">
        <v>44.89</v>
      </c>
      <c r="M543" s="662">
        <v>89.78</v>
      </c>
      <c r="N543" s="659">
        <v>2</v>
      </c>
      <c r="O543" s="663">
        <v>1</v>
      </c>
      <c r="P543" s="662"/>
      <c r="Q543" s="664">
        <v>0</v>
      </c>
      <c r="R543" s="659"/>
      <c r="S543" s="664">
        <v>0</v>
      </c>
      <c r="T543" s="663"/>
      <c r="U543" s="665">
        <v>0</v>
      </c>
    </row>
    <row r="544" spans="1:21" ht="14.4" customHeight="1" x14ac:dyDescent="0.3">
      <c r="A544" s="658">
        <v>50</v>
      </c>
      <c r="B544" s="659" t="s">
        <v>517</v>
      </c>
      <c r="C544" s="659">
        <v>89301502</v>
      </c>
      <c r="D544" s="660" t="s">
        <v>3256</v>
      </c>
      <c r="E544" s="661" t="s">
        <v>2381</v>
      </c>
      <c r="F544" s="659" t="s">
        <v>2370</v>
      </c>
      <c r="G544" s="659" t="s">
        <v>2502</v>
      </c>
      <c r="H544" s="659" t="s">
        <v>518</v>
      </c>
      <c r="I544" s="659" t="s">
        <v>805</v>
      </c>
      <c r="J544" s="659" t="s">
        <v>2503</v>
      </c>
      <c r="K544" s="659" t="s">
        <v>1349</v>
      </c>
      <c r="L544" s="662">
        <v>0</v>
      </c>
      <c r="M544" s="662">
        <v>0</v>
      </c>
      <c r="N544" s="659">
        <v>2</v>
      </c>
      <c r="O544" s="663">
        <v>1</v>
      </c>
      <c r="P544" s="662"/>
      <c r="Q544" s="664"/>
      <c r="R544" s="659"/>
      <c r="S544" s="664">
        <v>0</v>
      </c>
      <c r="T544" s="663"/>
      <c r="U544" s="665">
        <v>0</v>
      </c>
    </row>
    <row r="545" spans="1:21" ht="14.4" customHeight="1" x14ac:dyDescent="0.3">
      <c r="A545" s="658">
        <v>50</v>
      </c>
      <c r="B545" s="659" t="s">
        <v>517</v>
      </c>
      <c r="C545" s="659">
        <v>89301502</v>
      </c>
      <c r="D545" s="660" t="s">
        <v>3256</v>
      </c>
      <c r="E545" s="661" t="s">
        <v>2381</v>
      </c>
      <c r="F545" s="659" t="s">
        <v>2370</v>
      </c>
      <c r="G545" s="659" t="s">
        <v>2896</v>
      </c>
      <c r="H545" s="659" t="s">
        <v>518</v>
      </c>
      <c r="I545" s="659" t="s">
        <v>2957</v>
      </c>
      <c r="J545" s="659" t="s">
        <v>2958</v>
      </c>
      <c r="K545" s="659" t="s">
        <v>2959</v>
      </c>
      <c r="L545" s="662">
        <v>0</v>
      </c>
      <c r="M545" s="662">
        <v>0</v>
      </c>
      <c r="N545" s="659">
        <v>1</v>
      </c>
      <c r="O545" s="663">
        <v>0.5</v>
      </c>
      <c r="P545" s="662"/>
      <c r="Q545" s="664"/>
      <c r="R545" s="659"/>
      <c r="S545" s="664">
        <v>0</v>
      </c>
      <c r="T545" s="663"/>
      <c r="U545" s="665">
        <v>0</v>
      </c>
    </row>
    <row r="546" spans="1:21" ht="14.4" customHeight="1" x14ac:dyDescent="0.3">
      <c r="A546" s="658">
        <v>50</v>
      </c>
      <c r="B546" s="659" t="s">
        <v>517</v>
      </c>
      <c r="C546" s="659">
        <v>89301502</v>
      </c>
      <c r="D546" s="660" t="s">
        <v>3256</v>
      </c>
      <c r="E546" s="661" t="s">
        <v>2381</v>
      </c>
      <c r="F546" s="659" t="s">
        <v>2370</v>
      </c>
      <c r="G546" s="659" t="s">
        <v>2960</v>
      </c>
      <c r="H546" s="659" t="s">
        <v>518</v>
      </c>
      <c r="I546" s="659" t="s">
        <v>2961</v>
      </c>
      <c r="J546" s="659" t="s">
        <v>2962</v>
      </c>
      <c r="K546" s="659" t="s">
        <v>2963</v>
      </c>
      <c r="L546" s="662">
        <v>449.43</v>
      </c>
      <c r="M546" s="662">
        <v>449.43</v>
      </c>
      <c r="N546" s="659">
        <v>1</v>
      </c>
      <c r="O546" s="663">
        <v>0.5</v>
      </c>
      <c r="P546" s="662"/>
      <c r="Q546" s="664">
        <v>0</v>
      </c>
      <c r="R546" s="659"/>
      <c r="S546" s="664">
        <v>0</v>
      </c>
      <c r="T546" s="663"/>
      <c r="U546" s="665">
        <v>0</v>
      </c>
    </row>
    <row r="547" spans="1:21" ht="14.4" customHeight="1" x14ac:dyDescent="0.3">
      <c r="A547" s="658">
        <v>50</v>
      </c>
      <c r="B547" s="659" t="s">
        <v>517</v>
      </c>
      <c r="C547" s="659">
        <v>89301502</v>
      </c>
      <c r="D547" s="660" t="s">
        <v>3256</v>
      </c>
      <c r="E547" s="661" t="s">
        <v>2381</v>
      </c>
      <c r="F547" s="659" t="s">
        <v>2370</v>
      </c>
      <c r="G547" s="659" t="s">
        <v>2964</v>
      </c>
      <c r="H547" s="659" t="s">
        <v>518</v>
      </c>
      <c r="I547" s="659" t="s">
        <v>2965</v>
      </c>
      <c r="J547" s="659" t="s">
        <v>2966</v>
      </c>
      <c r="K547" s="659" t="s">
        <v>2967</v>
      </c>
      <c r="L547" s="662">
        <v>290.29000000000002</v>
      </c>
      <c r="M547" s="662">
        <v>580.58000000000004</v>
      </c>
      <c r="N547" s="659">
        <v>2</v>
      </c>
      <c r="O547" s="663">
        <v>0.5</v>
      </c>
      <c r="P547" s="662"/>
      <c r="Q547" s="664">
        <v>0</v>
      </c>
      <c r="R547" s="659"/>
      <c r="S547" s="664">
        <v>0</v>
      </c>
      <c r="T547" s="663"/>
      <c r="U547" s="665">
        <v>0</v>
      </c>
    </row>
    <row r="548" spans="1:21" ht="14.4" customHeight="1" x14ac:dyDescent="0.3">
      <c r="A548" s="658">
        <v>50</v>
      </c>
      <c r="B548" s="659" t="s">
        <v>517</v>
      </c>
      <c r="C548" s="659">
        <v>89301502</v>
      </c>
      <c r="D548" s="660" t="s">
        <v>3256</v>
      </c>
      <c r="E548" s="661" t="s">
        <v>2381</v>
      </c>
      <c r="F548" s="659" t="s">
        <v>2370</v>
      </c>
      <c r="G548" s="659" t="s">
        <v>2394</v>
      </c>
      <c r="H548" s="659" t="s">
        <v>1208</v>
      </c>
      <c r="I548" s="659" t="s">
        <v>1359</v>
      </c>
      <c r="J548" s="659" t="s">
        <v>1360</v>
      </c>
      <c r="K548" s="659" t="s">
        <v>2338</v>
      </c>
      <c r="L548" s="662">
        <v>162.13</v>
      </c>
      <c r="M548" s="662">
        <v>486.39</v>
      </c>
      <c r="N548" s="659">
        <v>3</v>
      </c>
      <c r="O548" s="663">
        <v>0.5</v>
      </c>
      <c r="P548" s="662">
        <v>486.39</v>
      </c>
      <c r="Q548" s="664">
        <v>1</v>
      </c>
      <c r="R548" s="659">
        <v>3</v>
      </c>
      <c r="S548" s="664">
        <v>1</v>
      </c>
      <c r="T548" s="663">
        <v>0.5</v>
      </c>
      <c r="U548" s="665">
        <v>1</v>
      </c>
    </row>
    <row r="549" spans="1:21" ht="14.4" customHeight="1" x14ac:dyDescent="0.3">
      <c r="A549" s="658">
        <v>50</v>
      </c>
      <c r="B549" s="659" t="s">
        <v>517</v>
      </c>
      <c r="C549" s="659">
        <v>89301502</v>
      </c>
      <c r="D549" s="660" t="s">
        <v>3256</v>
      </c>
      <c r="E549" s="661" t="s">
        <v>2381</v>
      </c>
      <c r="F549" s="659" t="s">
        <v>2370</v>
      </c>
      <c r="G549" s="659" t="s">
        <v>2394</v>
      </c>
      <c r="H549" s="659" t="s">
        <v>518</v>
      </c>
      <c r="I549" s="659" t="s">
        <v>2968</v>
      </c>
      <c r="J549" s="659" t="s">
        <v>2969</v>
      </c>
      <c r="K549" s="659" t="s">
        <v>1357</v>
      </c>
      <c r="L549" s="662">
        <v>216.16</v>
      </c>
      <c r="M549" s="662">
        <v>648.48</v>
      </c>
      <c r="N549" s="659">
        <v>3</v>
      </c>
      <c r="O549" s="663">
        <v>0.5</v>
      </c>
      <c r="P549" s="662">
        <v>648.48</v>
      </c>
      <c r="Q549" s="664">
        <v>1</v>
      </c>
      <c r="R549" s="659">
        <v>3</v>
      </c>
      <c r="S549" s="664">
        <v>1</v>
      </c>
      <c r="T549" s="663">
        <v>0.5</v>
      </c>
      <c r="U549" s="665">
        <v>1</v>
      </c>
    </row>
    <row r="550" spans="1:21" ht="14.4" customHeight="1" x14ac:dyDescent="0.3">
      <c r="A550" s="658">
        <v>50</v>
      </c>
      <c r="B550" s="659" t="s">
        <v>517</v>
      </c>
      <c r="C550" s="659">
        <v>89301502</v>
      </c>
      <c r="D550" s="660" t="s">
        <v>3256</v>
      </c>
      <c r="E550" s="661" t="s">
        <v>2381</v>
      </c>
      <c r="F550" s="659" t="s">
        <v>2370</v>
      </c>
      <c r="G550" s="659" t="s">
        <v>2504</v>
      </c>
      <c r="H550" s="659" t="s">
        <v>1208</v>
      </c>
      <c r="I550" s="659" t="s">
        <v>2807</v>
      </c>
      <c r="J550" s="659" t="s">
        <v>2808</v>
      </c>
      <c r="K550" s="659" t="s">
        <v>2809</v>
      </c>
      <c r="L550" s="662">
        <v>2118.42</v>
      </c>
      <c r="M550" s="662">
        <v>10592.1</v>
      </c>
      <c r="N550" s="659">
        <v>5</v>
      </c>
      <c r="O550" s="663">
        <v>2</v>
      </c>
      <c r="P550" s="662">
        <v>6355.26</v>
      </c>
      <c r="Q550" s="664">
        <v>0.6</v>
      </c>
      <c r="R550" s="659">
        <v>3</v>
      </c>
      <c r="S550" s="664">
        <v>0.6</v>
      </c>
      <c r="T550" s="663">
        <v>1</v>
      </c>
      <c r="U550" s="665">
        <v>0.5</v>
      </c>
    </row>
    <row r="551" spans="1:21" ht="14.4" customHeight="1" x14ac:dyDescent="0.3">
      <c r="A551" s="658">
        <v>50</v>
      </c>
      <c r="B551" s="659" t="s">
        <v>517</v>
      </c>
      <c r="C551" s="659">
        <v>89301502</v>
      </c>
      <c r="D551" s="660" t="s">
        <v>3256</v>
      </c>
      <c r="E551" s="661" t="s">
        <v>2381</v>
      </c>
      <c r="F551" s="659" t="s">
        <v>2370</v>
      </c>
      <c r="G551" s="659" t="s">
        <v>2504</v>
      </c>
      <c r="H551" s="659" t="s">
        <v>1208</v>
      </c>
      <c r="I551" s="659" t="s">
        <v>2810</v>
      </c>
      <c r="J551" s="659" t="s">
        <v>2506</v>
      </c>
      <c r="K551" s="659" t="s">
        <v>2811</v>
      </c>
      <c r="L551" s="662">
        <v>2118.4299999999998</v>
      </c>
      <c r="M551" s="662">
        <v>6355.2899999999991</v>
      </c>
      <c r="N551" s="659">
        <v>3</v>
      </c>
      <c r="O551" s="663">
        <v>1</v>
      </c>
      <c r="P551" s="662"/>
      <c r="Q551" s="664">
        <v>0</v>
      </c>
      <c r="R551" s="659"/>
      <c r="S551" s="664">
        <v>0</v>
      </c>
      <c r="T551" s="663"/>
      <c r="U551" s="665">
        <v>0</v>
      </c>
    </row>
    <row r="552" spans="1:21" ht="14.4" customHeight="1" x14ac:dyDescent="0.3">
      <c r="A552" s="658">
        <v>50</v>
      </c>
      <c r="B552" s="659" t="s">
        <v>517</v>
      </c>
      <c r="C552" s="659">
        <v>89301502</v>
      </c>
      <c r="D552" s="660" t="s">
        <v>3256</v>
      </c>
      <c r="E552" s="661" t="s">
        <v>2381</v>
      </c>
      <c r="F552" s="659" t="s">
        <v>2370</v>
      </c>
      <c r="G552" s="659" t="s">
        <v>2970</v>
      </c>
      <c r="H552" s="659" t="s">
        <v>518</v>
      </c>
      <c r="I552" s="659" t="s">
        <v>2971</v>
      </c>
      <c r="J552" s="659" t="s">
        <v>2972</v>
      </c>
      <c r="K552" s="659" t="s">
        <v>2973</v>
      </c>
      <c r="L552" s="662">
        <v>55.1</v>
      </c>
      <c r="M552" s="662">
        <v>110.2</v>
      </c>
      <c r="N552" s="659">
        <v>2</v>
      </c>
      <c r="O552" s="663">
        <v>1</v>
      </c>
      <c r="P552" s="662">
        <v>110.2</v>
      </c>
      <c r="Q552" s="664">
        <v>1</v>
      </c>
      <c r="R552" s="659">
        <v>2</v>
      </c>
      <c r="S552" s="664">
        <v>1</v>
      </c>
      <c r="T552" s="663">
        <v>1</v>
      </c>
      <c r="U552" s="665">
        <v>1</v>
      </c>
    </row>
    <row r="553" spans="1:21" ht="14.4" customHeight="1" x14ac:dyDescent="0.3">
      <c r="A553" s="658">
        <v>50</v>
      </c>
      <c r="B553" s="659" t="s">
        <v>517</v>
      </c>
      <c r="C553" s="659">
        <v>89301502</v>
      </c>
      <c r="D553" s="660" t="s">
        <v>3256</v>
      </c>
      <c r="E553" s="661" t="s">
        <v>2381</v>
      </c>
      <c r="F553" s="659" t="s">
        <v>2370</v>
      </c>
      <c r="G553" s="659" t="s">
        <v>2974</v>
      </c>
      <c r="H553" s="659" t="s">
        <v>518</v>
      </c>
      <c r="I553" s="659" t="s">
        <v>2975</v>
      </c>
      <c r="J553" s="659" t="s">
        <v>2976</v>
      </c>
      <c r="K553" s="659" t="s">
        <v>2977</v>
      </c>
      <c r="L553" s="662">
        <v>0</v>
      </c>
      <c r="M553" s="662">
        <v>0</v>
      </c>
      <c r="N553" s="659">
        <v>1</v>
      </c>
      <c r="O553" s="663">
        <v>0.5</v>
      </c>
      <c r="P553" s="662"/>
      <c r="Q553" s="664"/>
      <c r="R553" s="659"/>
      <c r="S553" s="664">
        <v>0</v>
      </c>
      <c r="T553" s="663"/>
      <c r="U553" s="665">
        <v>0</v>
      </c>
    </row>
    <row r="554" spans="1:21" ht="14.4" customHeight="1" x14ac:dyDescent="0.3">
      <c r="A554" s="658">
        <v>50</v>
      </c>
      <c r="B554" s="659" t="s">
        <v>517</v>
      </c>
      <c r="C554" s="659">
        <v>89301502</v>
      </c>
      <c r="D554" s="660" t="s">
        <v>3256</v>
      </c>
      <c r="E554" s="661" t="s">
        <v>2381</v>
      </c>
      <c r="F554" s="659" t="s">
        <v>2370</v>
      </c>
      <c r="G554" s="659" t="s">
        <v>2578</v>
      </c>
      <c r="H554" s="659" t="s">
        <v>518</v>
      </c>
      <c r="I554" s="659" t="s">
        <v>2978</v>
      </c>
      <c r="J554" s="659" t="s">
        <v>2979</v>
      </c>
      <c r="K554" s="659" t="s">
        <v>2334</v>
      </c>
      <c r="L554" s="662">
        <v>29.48</v>
      </c>
      <c r="M554" s="662">
        <v>117.92</v>
      </c>
      <c r="N554" s="659">
        <v>4</v>
      </c>
      <c r="O554" s="663">
        <v>1</v>
      </c>
      <c r="P554" s="662"/>
      <c r="Q554" s="664">
        <v>0</v>
      </c>
      <c r="R554" s="659"/>
      <c r="S554" s="664">
        <v>0</v>
      </c>
      <c r="T554" s="663"/>
      <c r="U554" s="665">
        <v>0</v>
      </c>
    </row>
    <row r="555" spans="1:21" ht="14.4" customHeight="1" x14ac:dyDescent="0.3">
      <c r="A555" s="658">
        <v>50</v>
      </c>
      <c r="B555" s="659" t="s">
        <v>517</v>
      </c>
      <c r="C555" s="659">
        <v>89301502</v>
      </c>
      <c r="D555" s="660" t="s">
        <v>3256</v>
      </c>
      <c r="E555" s="661" t="s">
        <v>2381</v>
      </c>
      <c r="F555" s="659" t="s">
        <v>2370</v>
      </c>
      <c r="G555" s="659" t="s">
        <v>2980</v>
      </c>
      <c r="H555" s="659" t="s">
        <v>518</v>
      </c>
      <c r="I555" s="659" t="s">
        <v>2981</v>
      </c>
      <c r="J555" s="659" t="s">
        <v>2982</v>
      </c>
      <c r="K555" s="659" t="s">
        <v>2983</v>
      </c>
      <c r="L555" s="662">
        <v>188.41</v>
      </c>
      <c r="M555" s="662">
        <v>188.41</v>
      </c>
      <c r="N555" s="659">
        <v>1</v>
      </c>
      <c r="O555" s="663">
        <v>0.5</v>
      </c>
      <c r="P555" s="662">
        <v>188.41</v>
      </c>
      <c r="Q555" s="664">
        <v>1</v>
      </c>
      <c r="R555" s="659">
        <v>1</v>
      </c>
      <c r="S555" s="664">
        <v>1</v>
      </c>
      <c r="T555" s="663">
        <v>0.5</v>
      </c>
      <c r="U555" s="665">
        <v>1</v>
      </c>
    </row>
    <row r="556" spans="1:21" ht="14.4" customHeight="1" x14ac:dyDescent="0.3">
      <c r="A556" s="658">
        <v>50</v>
      </c>
      <c r="B556" s="659" t="s">
        <v>517</v>
      </c>
      <c r="C556" s="659">
        <v>89301502</v>
      </c>
      <c r="D556" s="660" t="s">
        <v>3256</v>
      </c>
      <c r="E556" s="661" t="s">
        <v>2381</v>
      </c>
      <c r="F556" s="659" t="s">
        <v>2370</v>
      </c>
      <c r="G556" s="659" t="s">
        <v>2897</v>
      </c>
      <c r="H556" s="659" t="s">
        <v>518</v>
      </c>
      <c r="I556" s="659" t="s">
        <v>677</v>
      </c>
      <c r="J556" s="659" t="s">
        <v>678</v>
      </c>
      <c r="K556" s="659" t="s">
        <v>2262</v>
      </c>
      <c r="L556" s="662">
        <v>115.3</v>
      </c>
      <c r="M556" s="662">
        <v>230.6</v>
      </c>
      <c r="N556" s="659">
        <v>2</v>
      </c>
      <c r="O556" s="663">
        <v>0.5</v>
      </c>
      <c r="P556" s="662"/>
      <c r="Q556" s="664">
        <v>0</v>
      </c>
      <c r="R556" s="659"/>
      <c r="S556" s="664">
        <v>0</v>
      </c>
      <c r="T556" s="663"/>
      <c r="U556" s="665">
        <v>0</v>
      </c>
    </row>
    <row r="557" spans="1:21" ht="14.4" customHeight="1" x14ac:dyDescent="0.3">
      <c r="A557" s="658">
        <v>50</v>
      </c>
      <c r="B557" s="659" t="s">
        <v>517</v>
      </c>
      <c r="C557" s="659">
        <v>89301502</v>
      </c>
      <c r="D557" s="660" t="s">
        <v>3256</v>
      </c>
      <c r="E557" s="661" t="s">
        <v>2381</v>
      </c>
      <c r="F557" s="659" t="s">
        <v>2370</v>
      </c>
      <c r="G557" s="659" t="s">
        <v>2883</v>
      </c>
      <c r="H557" s="659" t="s">
        <v>518</v>
      </c>
      <c r="I557" s="659" t="s">
        <v>2984</v>
      </c>
      <c r="J557" s="659" t="s">
        <v>2985</v>
      </c>
      <c r="K557" s="659" t="s">
        <v>2986</v>
      </c>
      <c r="L557" s="662">
        <v>83.09</v>
      </c>
      <c r="M557" s="662">
        <v>166.18</v>
      </c>
      <c r="N557" s="659">
        <v>2</v>
      </c>
      <c r="O557" s="663">
        <v>1</v>
      </c>
      <c r="P557" s="662"/>
      <c r="Q557" s="664">
        <v>0</v>
      </c>
      <c r="R557" s="659"/>
      <c r="S557" s="664">
        <v>0</v>
      </c>
      <c r="T557" s="663"/>
      <c r="U557" s="665">
        <v>0</v>
      </c>
    </row>
    <row r="558" spans="1:21" ht="14.4" customHeight="1" x14ac:dyDescent="0.3">
      <c r="A558" s="658">
        <v>50</v>
      </c>
      <c r="B558" s="659" t="s">
        <v>517</v>
      </c>
      <c r="C558" s="659">
        <v>89301502</v>
      </c>
      <c r="D558" s="660" t="s">
        <v>3256</v>
      </c>
      <c r="E558" s="661" t="s">
        <v>2381</v>
      </c>
      <c r="F558" s="659" t="s">
        <v>2370</v>
      </c>
      <c r="G558" s="659" t="s">
        <v>2812</v>
      </c>
      <c r="H558" s="659" t="s">
        <v>518</v>
      </c>
      <c r="I558" s="659" t="s">
        <v>809</v>
      </c>
      <c r="J558" s="659" t="s">
        <v>810</v>
      </c>
      <c r="K558" s="659" t="s">
        <v>939</v>
      </c>
      <c r="L558" s="662">
        <v>0</v>
      </c>
      <c r="M558" s="662">
        <v>0</v>
      </c>
      <c r="N558" s="659">
        <v>2</v>
      </c>
      <c r="O558" s="663">
        <v>1</v>
      </c>
      <c r="P558" s="662">
        <v>0</v>
      </c>
      <c r="Q558" s="664"/>
      <c r="R558" s="659">
        <v>2</v>
      </c>
      <c r="S558" s="664">
        <v>1</v>
      </c>
      <c r="T558" s="663">
        <v>1</v>
      </c>
      <c r="U558" s="665">
        <v>1</v>
      </c>
    </row>
    <row r="559" spans="1:21" ht="14.4" customHeight="1" x14ac:dyDescent="0.3">
      <c r="A559" s="658">
        <v>50</v>
      </c>
      <c r="B559" s="659" t="s">
        <v>517</v>
      </c>
      <c r="C559" s="659">
        <v>89301502</v>
      </c>
      <c r="D559" s="660" t="s">
        <v>3256</v>
      </c>
      <c r="E559" s="661" t="s">
        <v>2381</v>
      </c>
      <c r="F559" s="659" t="s">
        <v>2370</v>
      </c>
      <c r="G559" s="659" t="s">
        <v>2666</v>
      </c>
      <c r="H559" s="659" t="s">
        <v>518</v>
      </c>
      <c r="I559" s="659" t="s">
        <v>2987</v>
      </c>
      <c r="J559" s="659" t="s">
        <v>2988</v>
      </c>
      <c r="K559" s="659" t="s">
        <v>2989</v>
      </c>
      <c r="L559" s="662">
        <v>0</v>
      </c>
      <c r="M559" s="662">
        <v>0</v>
      </c>
      <c r="N559" s="659">
        <v>1</v>
      </c>
      <c r="O559" s="663">
        <v>0.5</v>
      </c>
      <c r="P559" s="662">
        <v>0</v>
      </c>
      <c r="Q559" s="664"/>
      <c r="R559" s="659">
        <v>1</v>
      </c>
      <c r="S559" s="664">
        <v>1</v>
      </c>
      <c r="T559" s="663">
        <v>0.5</v>
      </c>
      <c r="U559" s="665">
        <v>1</v>
      </c>
    </row>
    <row r="560" spans="1:21" ht="14.4" customHeight="1" x14ac:dyDescent="0.3">
      <c r="A560" s="658">
        <v>50</v>
      </c>
      <c r="B560" s="659" t="s">
        <v>517</v>
      </c>
      <c r="C560" s="659">
        <v>89301502</v>
      </c>
      <c r="D560" s="660" t="s">
        <v>3256</v>
      </c>
      <c r="E560" s="661" t="s">
        <v>2381</v>
      </c>
      <c r="F560" s="659" t="s">
        <v>2370</v>
      </c>
      <c r="G560" s="659" t="s">
        <v>2666</v>
      </c>
      <c r="H560" s="659" t="s">
        <v>1208</v>
      </c>
      <c r="I560" s="659" t="s">
        <v>2990</v>
      </c>
      <c r="J560" s="659" t="s">
        <v>2991</v>
      </c>
      <c r="K560" s="659" t="s">
        <v>1926</v>
      </c>
      <c r="L560" s="662">
        <v>232.44</v>
      </c>
      <c r="M560" s="662">
        <v>464.88</v>
      </c>
      <c r="N560" s="659">
        <v>2</v>
      </c>
      <c r="O560" s="663">
        <v>0.5</v>
      </c>
      <c r="P560" s="662">
        <v>464.88</v>
      </c>
      <c r="Q560" s="664">
        <v>1</v>
      </c>
      <c r="R560" s="659">
        <v>2</v>
      </c>
      <c r="S560" s="664">
        <v>1</v>
      </c>
      <c r="T560" s="663">
        <v>0.5</v>
      </c>
      <c r="U560" s="665">
        <v>1</v>
      </c>
    </row>
    <row r="561" spans="1:21" ht="14.4" customHeight="1" x14ac:dyDescent="0.3">
      <c r="A561" s="658">
        <v>50</v>
      </c>
      <c r="B561" s="659" t="s">
        <v>517</v>
      </c>
      <c r="C561" s="659">
        <v>89301502</v>
      </c>
      <c r="D561" s="660" t="s">
        <v>3256</v>
      </c>
      <c r="E561" s="661" t="s">
        <v>2381</v>
      </c>
      <c r="F561" s="659" t="s">
        <v>2370</v>
      </c>
      <c r="G561" s="659" t="s">
        <v>2666</v>
      </c>
      <c r="H561" s="659" t="s">
        <v>518</v>
      </c>
      <c r="I561" s="659" t="s">
        <v>2992</v>
      </c>
      <c r="J561" s="659" t="s">
        <v>2988</v>
      </c>
      <c r="K561" s="659" t="s">
        <v>2993</v>
      </c>
      <c r="L561" s="662">
        <v>201.75</v>
      </c>
      <c r="M561" s="662">
        <v>807</v>
      </c>
      <c r="N561" s="659">
        <v>4</v>
      </c>
      <c r="O561" s="663">
        <v>1</v>
      </c>
      <c r="P561" s="662">
        <v>807</v>
      </c>
      <c r="Q561" s="664">
        <v>1</v>
      </c>
      <c r="R561" s="659">
        <v>4</v>
      </c>
      <c r="S561" s="664">
        <v>1</v>
      </c>
      <c r="T561" s="663">
        <v>1</v>
      </c>
      <c r="U561" s="665">
        <v>1</v>
      </c>
    </row>
    <row r="562" spans="1:21" ht="14.4" customHeight="1" x14ac:dyDescent="0.3">
      <c r="A562" s="658">
        <v>50</v>
      </c>
      <c r="B562" s="659" t="s">
        <v>517</v>
      </c>
      <c r="C562" s="659">
        <v>89301502</v>
      </c>
      <c r="D562" s="660" t="s">
        <v>3256</v>
      </c>
      <c r="E562" s="661" t="s">
        <v>2381</v>
      </c>
      <c r="F562" s="659" t="s">
        <v>2370</v>
      </c>
      <c r="G562" s="659" t="s">
        <v>2994</v>
      </c>
      <c r="H562" s="659" t="s">
        <v>518</v>
      </c>
      <c r="I562" s="659" t="s">
        <v>2995</v>
      </c>
      <c r="J562" s="659" t="s">
        <v>2996</v>
      </c>
      <c r="K562" s="659" t="s">
        <v>2997</v>
      </c>
      <c r="L562" s="662">
        <v>0</v>
      </c>
      <c r="M562" s="662">
        <v>0</v>
      </c>
      <c r="N562" s="659">
        <v>3</v>
      </c>
      <c r="O562" s="663">
        <v>0.5</v>
      </c>
      <c r="P562" s="662"/>
      <c r="Q562" s="664"/>
      <c r="R562" s="659"/>
      <c r="S562" s="664">
        <v>0</v>
      </c>
      <c r="T562" s="663"/>
      <c r="U562" s="665">
        <v>0</v>
      </c>
    </row>
    <row r="563" spans="1:21" ht="14.4" customHeight="1" x14ac:dyDescent="0.3">
      <c r="A563" s="658">
        <v>50</v>
      </c>
      <c r="B563" s="659" t="s">
        <v>517</v>
      </c>
      <c r="C563" s="659">
        <v>89301502</v>
      </c>
      <c r="D563" s="660" t="s">
        <v>3256</v>
      </c>
      <c r="E563" s="661" t="s">
        <v>2381</v>
      </c>
      <c r="F563" s="659" t="s">
        <v>2370</v>
      </c>
      <c r="G563" s="659" t="s">
        <v>2899</v>
      </c>
      <c r="H563" s="659" t="s">
        <v>518</v>
      </c>
      <c r="I563" s="659" t="s">
        <v>2998</v>
      </c>
      <c r="J563" s="659" t="s">
        <v>2999</v>
      </c>
      <c r="K563" s="659" t="s">
        <v>3000</v>
      </c>
      <c r="L563" s="662">
        <v>66.94</v>
      </c>
      <c r="M563" s="662">
        <v>267.76</v>
      </c>
      <c r="N563" s="659">
        <v>4</v>
      </c>
      <c r="O563" s="663">
        <v>0.5</v>
      </c>
      <c r="P563" s="662"/>
      <c r="Q563" s="664">
        <v>0</v>
      </c>
      <c r="R563" s="659"/>
      <c r="S563" s="664">
        <v>0</v>
      </c>
      <c r="T563" s="663"/>
      <c r="U563" s="665">
        <v>0</v>
      </c>
    </row>
    <row r="564" spans="1:21" ht="14.4" customHeight="1" x14ac:dyDescent="0.3">
      <c r="A564" s="658">
        <v>50</v>
      </c>
      <c r="B564" s="659" t="s">
        <v>517</v>
      </c>
      <c r="C564" s="659">
        <v>89301502</v>
      </c>
      <c r="D564" s="660" t="s">
        <v>3256</v>
      </c>
      <c r="E564" s="661" t="s">
        <v>2381</v>
      </c>
      <c r="F564" s="659" t="s">
        <v>2370</v>
      </c>
      <c r="G564" s="659" t="s">
        <v>2444</v>
      </c>
      <c r="H564" s="659" t="s">
        <v>518</v>
      </c>
      <c r="I564" s="659" t="s">
        <v>3001</v>
      </c>
      <c r="J564" s="659" t="s">
        <v>2590</v>
      </c>
      <c r="K564" s="659" t="s">
        <v>3002</v>
      </c>
      <c r="L564" s="662">
        <v>102.76</v>
      </c>
      <c r="M564" s="662">
        <v>205.52</v>
      </c>
      <c r="N564" s="659">
        <v>2</v>
      </c>
      <c r="O564" s="663">
        <v>0.5</v>
      </c>
      <c r="P564" s="662">
        <v>205.52</v>
      </c>
      <c r="Q564" s="664">
        <v>1</v>
      </c>
      <c r="R564" s="659">
        <v>2</v>
      </c>
      <c r="S564" s="664">
        <v>1</v>
      </c>
      <c r="T564" s="663">
        <v>0.5</v>
      </c>
      <c r="U564" s="665">
        <v>1</v>
      </c>
    </row>
    <row r="565" spans="1:21" ht="14.4" customHeight="1" x14ac:dyDescent="0.3">
      <c r="A565" s="658">
        <v>50</v>
      </c>
      <c r="B565" s="659" t="s">
        <v>517</v>
      </c>
      <c r="C565" s="659">
        <v>89301502</v>
      </c>
      <c r="D565" s="660" t="s">
        <v>3256</v>
      </c>
      <c r="E565" s="661" t="s">
        <v>2381</v>
      </c>
      <c r="F565" s="659" t="s">
        <v>2370</v>
      </c>
      <c r="G565" s="659" t="s">
        <v>2444</v>
      </c>
      <c r="H565" s="659" t="s">
        <v>518</v>
      </c>
      <c r="I565" s="659" t="s">
        <v>857</v>
      </c>
      <c r="J565" s="659" t="s">
        <v>2449</v>
      </c>
      <c r="K565" s="659" t="s">
        <v>2451</v>
      </c>
      <c r="L565" s="662">
        <v>66.599999999999994</v>
      </c>
      <c r="M565" s="662">
        <v>466.19999999999993</v>
      </c>
      <c r="N565" s="659">
        <v>7</v>
      </c>
      <c r="O565" s="663">
        <v>2.5</v>
      </c>
      <c r="P565" s="662">
        <v>266.39999999999998</v>
      </c>
      <c r="Q565" s="664">
        <v>0.57142857142857151</v>
      </c>
      <c r="R565" s="659">
        <v>4</v>
      </c>
      <c r="S565" s="664">
        <v>0.5714285714285714</v>
      </c>
      <c r="T565" s="663">
        <v>1</v>
      </c>
      <c r="U565" s="665">
        <v>0.4</v>
      </c>
    </row>
    <row r="566" spans="1:21" ht="14.4" customHeight="1" x14ac:dyDescent="0.3">
      <c r="A566" s="658">
        <v>50</v>
      </c>
      <c r="B566" s="659" t="s">
        <v>517</v>
      </c>
      <c r="C566" s="659">
        <v>89301502</v>
      </c>
      <c r="D566" s="660" t="s">
        <v>3256</v>
      </c>
      <c r="E566" s="661" t="s">
        <v>2381</v>
      </c>
      <c r="F566" s="659" t="s">
        <v>2370</v>
      </c>
      <c r="G566" s="659" t="s">
        <v>3003</v>
      </c>
      <c r="H566" s="659" t="s">
        <v>518</v>
      </c>
      <c r="I566" s="659" t="s">
        <v>3004</v>
      </c>
      <c r="J566" s="659" t="s">
        <v>3005</v>
      </c>
      <c r="K566" s="659" t="s">
        <v>3006</v>
      </c>
      <c r="L566" s="662">
        <v>38.65</v>
      </c>
      <c r="M566" s="662">
        <v>38.65</v>
      </c>
      <c r="N566" s="659">
        <v>1</v>
      </c>
      <c r="O566" s="663">
        <v>1</v>
      </c>
      <c r="P566" s="662">
        <v>38.65</v>
      </c>
      <c r="Q566" s="664">
        <v>1</v>
      </c>
      <c r="R566" s="659">
        <v>1</v>
      </c>
      <c r="S566" s="664">
        <v>1</v>
      </c>
      <c r="T566" s="663">
        <v>1</v>
      </c>
      <c r="U566" s="665">
        <v>1</v>
      </c>
    </row>
    <row r="567" spans="1:21" ht="14.4" customHeight="1" x14ac:dyDescent="0.3">
      <c r="A567" s="658">
        <v>50</v>
      </c>
      <c r="B567" s="659" t="s">
        <v>517</v>
      </c>
      <c r="C567" s="659">
        <v>89301502</v>
      </c>
      <c r="D567" s="660" t="s">
        <v>3256</v>
      </c>
      <c r="E567" s="661" t="s">
        <v>2381</v>
      </c>
      <c r="F567" s="659" t="s">
        <v>2370</v>
      </c>
      <c r="G567" s="659" t="s">
        <v>2694</v>
      </c>
      <c r="H567" s="659" t="s">
        <v>518</v>
      </c>
      <c r="I567" s="659" t="s">
        <v>3007</v>
      </c>
      <c r="J567" s="659" t="s">
        <v>3008</v>
      </c>
      <c r="K567" s="659" t="s">
        <v>3009</v>
      </c>
      <c r="L567" s="662">
        <v>0</v>
      </c>
      <c r="M567" s="662">
        <v>0</v>
      </c>
      <c r="N567" s="659">
        <v>2</v>
      </c>
      <c r="O567" s="663">
        <v>0.5</v>
      </c>
      <c r="P567" s="662">
        <v>0</v>
      </c>
      <c r="Q567" s="664"/>
      <c r="R567" s="659">
        <v>2</v>
      </c>
      <c r="S567" s="664">
        <v>1</v>
      </c>
      <c r="T567" s="663">
        <v>0.5</v>
      </c>
      <c r="U567" s="665">
        <v>1</v>
      </c>
    </row>
    <row r="568" spans="1:21" ht="14.4" customHeight="1" x14ac:dyDescent="0.3">
      <c r="A568" s="658">
        <v>50</v>
      </c>
      <c r="B568" s="659" t="s">
        <v>517</v>
      </c>
      <c r="C568" s="659">
        <v>89301502</v>
      </c>
      <c r="D568" s="660" t="s">
        <v>3256</v>
      </c>
      <c r="E568" s="661" t="s">
        <v>2381</v>
      </c>
      <c r="F568" s="659" t="s">
        <v>2370</v>
      </c>
      <c r="G568" s="659" t="s">
        <v>2776</v>
      </c>
      <c r="H568" s="659" t="s">
        <v>518</v>
      </c>
      <c r="I568" s="659" t="s">
        <v>2777</v>
      </c>
      <c r="J568" s="659" t="s">
        <v>2778</v>
      </c>
      <c r="K568" s="659" t="s">
        <v>2779</v>
      </c>
      <c r="L568" s="662">
        <v>163.9</v>
      </c>
      <c r="M568" s="662">
        <v>16226.100000000002</v>
      </c>
      <c r="N568" s="659">
        <v>99</v>
      </c>
      <c r="O568" s="663">
        <v>24</v>
      </c>
      <c r="P568" s="662">
        <v>4916.9999999999991</v>
      </c>
      <c r="Q568" s="664">
        <v>0.30303030303030293</v>
      </c>
      <c r="R568" s="659">
        <v>30</v>
      </c>
      <c r="S568" s="664">
        <v>0.30303030303030304</v>
      </c>
      <c r="T568" s="663">
        <v>7.5</v>
      </c>
      <c r="U568" s="665">
        <v>0.3125</v>
      </c>
    </row>
    <row r="569" spans="1:21" ht="14.4" customHeight="1" x14ac:dyDescent="0.3">
      <c r="A569" s="658">
        <v>50</v>
      </c>
      <c r="B569" s="659" t="s">
        <v>517</v>
      </c>
      <c r="C569" s="659">
        <v>89301502</v>
      </c>
      <c r="D569" s="660" t="s">
        <v>3256</v>
      </c>
      <c r="E569" s="661" t="s">
        <v>2381</v>
      </c>
      <c r="F569" s="659" t="s">
        <v>2370</v>
      </c>
      <c r="G569" s="659" t="s">
        <v>2679</v>
      </c>
      <c r="H569" s="659" t="s">
        <v>518</v>
      </c>
      <c r="I569" s="659" t="s">
        <v>571</v>
      </c>
      <c r="J569" s="659" t="s">
        <v>2680</v>
      </c>
      <c r="K569" s="659" t="s">
        <v>2484</v>
      </c>
      <c r="L569" s="662">
        <v>26.97</v>
      </c>
      <c r="M569" s="662">
        <v>80.91</v>
      </c>
      <c r="N569" s="659">
        <v>3</v>
      </c>
      <c r="O569" s="663">
        <v>1</v>
      </c>
      <c r="P569" s="662"/>
      <c r="Q569" s="664">
        <v>0</v>
      </c>
      <c r="R569" s="659"/>
      <c r="S569" s="664">
        <v>0</v>
      </c>
      <c r="T569" s="663"/>
      <c r="U569" s="665">
        <v>0</v>
      </c>
    </row>
    <row r="570" spans="1:21" ht="14.4" customHeight="1" x14ac:dyDescent="0.3">
      <c r="A570" s="658">
        <v>50</v>
      </c>
      <c r="B570" s="659" t="s">
        <v>517</v>
      </c>
      <c r="C570" s="659">
        <v>89301502</v>
      </c>
      <c r="D570" s="660" t="s">
        <v>3256</v>
      </c>
      <c r="E570" s="661" t="s">
        <v>2381</v>
      </c>
      <c r="F570" s="659" t="s">
        <v>2370</v>
      </c>
      <c r="G570" s="659" t="s">
        <v>2679</v>
      </c>
      <c r="H570" s="659" t="s">
        <v>518</v>
      </c>
      <c r="I570" s="659" t="s">
        <v>571</v>
      </c>
      <c r="J570" s="659" t="s">
        <v>2680</v>
      </c>
      <c r="K570" s="659" t="s">
        <v>2484</v>
      </c>
      <c r="L570" s="662">
        <v>31.95</v>
      </c>
      <c r="M570" s="662">
        <v>63.9</v>
      </c>
      <c r="N570" s="659">
        <v>2</v>
      </c>
      <c r="O570" s="663">
        <v>0.5</v>
      </c>
      <c r="P570" s="662"/>
      <c r="Q570" s="664">
        <v>0</v>
      </c>
      <c r="R570" s="659"/>
      <c r="S570" s="664">
        <v>0</v>
      </c>
      <c r="T570" s="663"/>
      <c r="U570" s="665">
        <v>0</v>
      </c>
    </row>
    <row r="571" spans="1:21" ht="14.4" customHeight="1" x14ac:dyDescent="0.3">
      <c r="A571" s="658">
        <v>50</v>
      </c>
      <c r="B571" s="659" t="s">
        <v>517</v>
      </c>
      <c r="C571" s="659">
        <v>89301502</v>
      </c>
      <c r="D571" s="660" t="s">
        <v>3256</v>
      </c>
      <c r="E571" s="661" t="s">
        <v>2381</v>
      </c>
      <c r="F571" s="659" t="s">
        <v>2370</v>
      </c>
      <c r="G571" s="659" t="s">
        <v>3010</v>
      </c>
      <c r="H571" s="659" t="s">
        <v>518</v>
      </c>
      <c r="I571" s="659" t="s">
        <v>2060</v>
      </c>
      <c r="J571" s="659" t="s">
        <v>2061</v>
      </c>
      <c r="K571" s="659" t="s">
        <v>3011</v>
      </c>
      <c r="L571" s="662">
        <v>0</v>
      </c>
      <c r="M571" s="662">
        <v>0</v>
      </c>
      <c r="N571" s="659">
        <v>1</v>
      </c>
      <c r="O571" s="663">
        <v>0.5</v>
      </c>
      <c r="P571" s="662"/>
      <c r="Q571" s="664"/>
      <c r="R571" s="659"/>
      <c r="S571" s="664">
        <v>0</v>
      </c>
      <c r="T571" s="663"/>
      <c r="U571" s="665">
        <v>0</v>
      </c>
    </row>
    <row r="572" spans="1:21" ht="14.4" customHeight="1" x14ac:dyDescent="0.3">
      <c r="A572" s="658">
        <v>50</v>
      </c>
      <c r="B572" s="659" t="s">
        <v>517</v>
      </c>
      <c r="C572" s="659">
        <v>89301502</v>
      </c>
      <c r="D572" s="660" t="s">
        <v>3256</v>
      </c>
      <c r="E572" s="661" t="s">
        <v>2381</v>
      </c>
      <c r="F572" s="659" t="s">
        <v>2370</v>
      </c>
      <c r="G572" s="659" t="s">
        <v>3012</v>
      </c>
      <c r="H572" s="659" t="s">
        <v>1208</v>
      </c>
      <c r="I572" s="659" t="s">
        <v>3013</v>
      </c>
      <c r="J572" s="659" t="s">
        <v>3014</v>
      </c>
      <c r="K572" s="659" t="s">
        <v>3015</v>
      </c>
      <c r="L572" s="662">
        <v>301.05</v>
      </c>
      <c r="M572" s="662">
        <v>301.05</v>
      </c>
      <c r="N572" s="659">
        <v>1</v>
      </c>
      <c r="O572" s="663">
        <v>0.5</v>
      </c>
      <c r="P572" s="662"/>
      <c r="Q572" s="664">
        <v>0</v>
      </c>
      <c r="R572" s="659"/>
      <c r="S572" s="664">
        <v>0</v>
      </c>
      <c r="T572" s="663"/>
      <c r="U572" s="665">
        <v>0</v>
      </c>
    </row>
    <row r="573" spans="1:21" ht="14.4" customHeight="1" x14ac:dyDescent="0.3">
      <c r="A573" s="658">
        <v>50</v>
      </c>
      <c r="B573" s="659" t="s">
        <v>517</v>
      </c>
      <c r="C573" s="659">
        <v>89301502</v>
      </c>
      <c r="D573" s="660" t="s">
        <v>3256</v>
      </c>
      <c r="E573" s="661" t="s">
        <v>2381</v>
      </c>
      <c r="F573" s="659" t="s">
        <v>2370</v>
      </c>
      <c r="G573" s="659" t="s">
        <v>3012</v>
      </c>
      <c r="H573" s="659" t="s">
        <v>1208</v>
      </c>
      <c r="I573" s="659" t="s">
        <v>3016</v>
      </c>
      <c r="J573" s="659" t="s">
        <v>3017</v>
      </c>
      <c r="K573" s="659" t="s">
        <v>3015</v>
      </c>
      <c r="L573" s="662">
        <v>249.54</v>
      </c>
      <c r="M573" s="662">
        <v>249.54</v>
      </c>
      <c r="N573" s="659">
        <v>1</v>
      </c>
      <c r="O573" s="663">
        <v>1</v>
      </c>
      <c r="P573" s="662"/>
      <c r="Q573" s="664">
        <v>0</v>
      </c>
      <c r="R573" s="659"/>
      <c r="S573" s="664">
        <v>0</v>
      </c>
      <c r="T573" s="663"/>
      <c r="U573" s="665">
        <v>0</v>
      </c>
    </row>
    <row r="574" spans="1:21" ht="14.4" customHeight="1" x14ac:dyDescent="0.3">
      <c r="A574" s="658">
        <v>50</v>
      </c>
      <c r="B574" s="659" t="s">
        <v>517</v>
      </c>
      <c r="C574" s="659">
        <v>89301502</v>
      </c>
      <c r="D574" s="660" t="s">
        <v>3256</v>
      </c>
      <c r="E574" s="661" t="s">
        <v>2381</v>
      </c>
      <c r="F574" s="659" t="s">
        <v>2370</v>
      </c>
      <c r="G574" s="659" t="s">
        <v>3018</v>
      </c>
      <c r="H574" s="659" t="s">
        <v>1208</v>
      </c>
      <c r="I574" s="659" t="s">
        <v>1406</v>
      </c>
      <c r="J574" s="659" t="s">
        <v>1407</v>
      </c>
      <c r="K574" s="659" t="s">
        <v>1408</v>
      </c>
      <c r="L574" s="662">
        <v>886.91</v>
      </c>
      <c r="M574" s="662">
        <v>1773.82</v>
      </c>
      <c r="N574" s="659">
        <v>2</v>
      </c>
      <c r="O574" s="663">
        <v>1</v>
      </c>
      <c r="P574" s="662"/>
      <c r="Q574" s="664">
        <v>0</v>
      </c>
      <c r="R574" s="659"/>
      <c r="S574" s="664">
        <v>0</v>
      </c>
      <c r="T574" s="663"/>
      <c r="U574" s="665">
        <v>0</v>
      </c>
    </row>
    <row r="575" spans="1:21" ht="14.4" customHeight="1" x14ac:dyDescent="0.3">
      <c r="A575" s="658">
        <v>50</v>
      </c>
      <c r="B575" s="659" t="s">
        <v>517</v>
      </c>
      <c r="C575" s="659">
        <v>89301502</v>
      </c>
      <c r="D575" s="660" t="s">
        <v>3256</v>
      </c>
      <c r="E575" s="661" t="s">
        <v>2381</v>
      </c>
      <c r="F575" s="659" t="s">
        <v>2370</v>
      </c>
      <c r="G575" s="659" t="s">
        <v>3019</v>
      </c>
      <c r="H575" s="659" t="s">
        <v>518</v>
      </c>
      <c r="I575" s="659" t="s">
        <v>3020</v>
      </c>
      <c r="J575" s="659" t="s">
        <v>3021</v>
      </c>
      <c r="K575" s="659" t="s">
        <v>3022</v>
      </c>
      <c r="L575" s="662">
        <v>1663.07</v>
      </c>
      <c r="M575" s="662">
        <v>3326.14</v>
      </c>
      <c r="N575" s="659">
        <v>2</v>
      </c>
      <c r="O575" s="663">
        <v>1</v>
      </c>
      <c r="P575" s="662"/>
      <c r="Q575" s="664">
        <v>0</v>
      </c>
      <c r="R575" s="659"/>
      <c r="S575" s="664">
        <v>0</v>
      </c>
      <c r="T575" s="663"/>
      <c r="U575" s="665">
        <v>0</v>
      </c>
    </row>
    <row r="576" spans="1:21" ht="14.4" customHeight="1" x14ac:dyDescent="0.3">
      <c r="A576" s="658">
        <v>50</v>
      </c>
      <c r="B576" s="659" t="s">
        <v>517</v>
      </c>
      <c r="C576" s="659">
        <v>89301502</v>
      </c>
      <c r="D576" s="660" t="s">
        <v>3256</v>
      </c>
      <c r="E576" s="661" t="s">
        <v>2381</v>
      </c>
      <c r="F576" s="659" t="s">
        <v>2370</v>
      </c>
      <c r="G576" s="659" t="s">
        <v>3023</v>
      </c>
      <c r="H576" s="659" t="s">
        <v>518</v>
      </c>
      <c r="I576" s="659" t="s">
        <v>3024</v>
      </c>
      <c r="J576" s="659" t="s">
        <v>3025</v>
      </c>
      <c r="K576" s="659" t="s">
        <v>3026</v>
      </c>
      <c r="L576" s="662">
        <v>1306</v>
      </c>
      <c r="M576" s="662">
        <v>2612</v>
      </c>
      <c r="N576" s="659">
        <v>2</v>
      </c>
      <c r="O576" s="663">
        <v>0.5</v>
      </c>
      <c r="P576" s="662"/>
      <c r="Q576" s="664">
        <v>0</v>
      </c>
      <c r="R576" s="659"/>
      <c r="S576" s="664">
        <v>0</v>
      </c>
      <c r="T576" s="663"/>
      <c r="U576" s="665">
        <v>0</v>
      </c>
    </row>
    <row r="577" spans="1:21" ht="14.4" customHeight="1" x14ac:dyDescent="0.3">
      <c r="A577" s="658">
        <v>50</v>
      </c>
      <c r="B577" s="659" t="s">
        <v>517</v>
      </c>
      <c r="C577" s="659">
        <v>89301502</v>
      </c>
      <c r="D577" s="660" t="s">
        <v>3256</v>
      </c>
      <c r="E577" s="661" t="s">
        <v>2381</v>
      </c>
      <c r="F577" s="659" t="s">
        <v>2370</v>
      </c>
      <c r="G577" s="659" t="s">
        <v>3027</v>
      </c>
      <c r="H577" s="659" t="s">
        <v>518</v>
      </c>
      <c r="I577" s="659" t="s">
        <v>3028</v>
      </c>
      <c r="J577" s="659" t="s">
        <v>3029</v>
      </c>
      <c r="K577" s="659" t="s">
        <v>3030</v>
      </c>
      <c r="L577" s="662">
        <v>50.27</v>
      </c>
      <c r="M577" s="662">
        <v>50.27</v>
      </c>
      <c r="N577" s="659">
        <v>1</v>
      </c>
      <c r="O577" s="663">
        <v>0.5</v>
      </c>
      <c r="P577" s="662"/>
      <c r="Q577" s="664">
        <v>0</v>
      </c>
      <c r="R577" s="659"/>
      <c r="S577" s="664">
        <v>0</v>
      </c>
      <c r="T577" s="663"/>
      <c r="U577" s="665">
        <v>0</v>
      </c>
    </row>
    <row r="578" spans="1:21" ht="14.4" customHeight="1" x14ac:dyDescent="0.3">
      <c r="A578" s="658">
        <v>50</v>
      </c>
      <c r="B578" s="659" t="s">
        <v>517</v>
      </c>
      <c r="C578" s="659">
        <v>89301502</v>
      </c>
      <c r="D578" s="660" t="s">
        <v>3256</v>
      </c>
      <c r="E578" s="661" t="s">
        <v>2381</v>
      </c>
      <c r="F578" s="659" t="s">
        <v>2370</v>
      </c>
      <c r="G578" s="659" t="s">
        <v>2826</v>
      </c>
      <c r="H578" s="659" t="s">
        <v>518</v>
      </c>
      <c r="I578" s="659" t="s">
        <v>3031</v>
      </c>
      <c r="J578" s="659" t="s">
        <v>3032</v>
      </c>
      <c r="K578" s="659" t="s">
        <v>2316</v>
      </c>
      <c r="L578" s="662">
        <v>116.8</v>
      </c>
      <c r="M578" s="662">
        <v>116.8</v>
      </c>
      <c r="N578" s="659">
        <v>1</v>
      </c>
      <c r="O578" s="663">
        <v>1</v>
      </c>
      <c r="P578" s="662"/>
      <c r="Q578" s="664">
        <v>0</v>
      </c>
      <c r="R578" s="659"/>
      <c r="S578" s="664">
        <v>0</v>
      </c>
      <c r="T578" s="663"/>
      <c r="U578" s="665">
        <v>0</v>
      </c>
    </row>
    <row r="579" spans="1:21" ht="14.4" customHeight="1" x14ac:dyDescent="0.3">
      <c r="A579" s="658">
        <v>50</v>
      </c>
      <c r="B579" s="659" t="s">
        <v>517</v>
      </c>
      <c r="C579" s="659">
        <v>89301502</v>
      </c>
      <c r="D579" s="660" t="s">
        <v>3256</v>
      </c>
      <c r="E579" s="661" t="s">
        <v>2381</v>
      </c>
      <c r="F579" s="659" t="s">
        <v>2370</v>
      </c>
      <c r="G579" s="659" t="s">
        <v>2407</v>
      </c>
      <c r="H579" s="659" t="s">
        <v>518</v>
      </c>
      <c r="I579" s="659" t="s">
        <v>541</v>
      </c>
      <c r="J579" s="659" t="s">
        <v>542</v>
      </c>
      <c r="K579" s="659" t="s">
        <v>543</v>
      </c>
      <c r="L579" s="662">
        <v>104.66</v>
      </c>
      <c r="M579" s="662">
        <v>313.98</v>
      </c>
      <c r="N579" s="659">
        <v>3</v>
      </c>
      <c r="O579" s="663">
        <v>0.5</v>
      </c>
      <c r="P579" s="662">
        <v>313.98</v>
      </c>
      <c r="Q579" s="664">
        <v>1</v>
      </c>
      <c r="R579" s="659">
        <v>3</v>
      </c>
      <c r="S579" s="664">
        <v>1</v>
      </c>
      <c r="T579" s="663">
        <v>0.5</v>
      </c>
      <c r="U579" s="665">
        <v>1</v>
      </c>
    </row>
    <row r="580" spans="1:21" ht="14.4" customHeight="1" x14ac:dyDescent="0.3">
      <c r="A580" s="658">
        <v>50</v>
      </c>
      <c r="B580" s="659" t="s">
        <v>517</v>
      </c>
      <c r="C580" s="659">
        <v>89301502</v>
      </c>
      <c r="D580" s="660" t="s">
        <v>3256</v>
      </c>
      <c r="E580" s="661" t="s">
        <v>2381</v>
      </c>
      <c r="F580" s="659" t="s">
        <v>2370</v>
      </c>
      <c r="G580" s="659" t="s">
        <v>2407</v>
      </c>
      <c r="H580" s="659" t="s">
        <v>518</v>
      </c>
      <c r="I580" s="659" t="s">
        <v>3033</v>
      </c>
      <c r="J580" s="659" t="s">
        <v>3034</v>
      </c>
      <c r="K580" s="659" t="s">
        <v>3035</v>
      </c>
      <c r="L580" s="662">
        <v>348.86</v>
      </c>
      <c r="M580" s="662">
        <v>348.86</v>
      </c>
      <c r="N580" s="659">
        <v>1</v>
      </c>
      <c r="O580" s="663">
        <v>0.5</v>
      </c>
      <c r="P580" s="662">
        <v>348.86</v>
      </c>
      <c r="Q580" s="664">
        <v>1</v>
      </c>
      <c r="R580" s="659">
        <v>1</v>
      </c>
      <c r="S580" s="664">
        <v>1</v>
      </c>
      <c r="T580" s="663">
        <v>0.5</v>
      </c>
      <c r="U580" s="665">
        <v>1</v>
      </c>
    </row>
    <row r="581" spans="1:21" ht="14.4" customHeight="1" x14ac:dyDescent="0.3">
      <c r="A581" s="658">
        <v>50</v>
      </c>
      <c r="B581" s="659" t="s">
        <v>517</v>
      </c>
      <c r="C581" s="659">
        <v>89301502</v>
      </c>
      <c r="D581" s="660" t="s">
        <v>3256</v>
      </c>
      <c r="E581" s="661" t="s">
        <v>2381</v>
      </c>
      <c r="F581" s="659" t="s">
        <v>2370</v>
      </c>
      <c r="G581" s="659" t="s">
        <v>3036</v>
      </c>
      <c r="H581" s="659" t="s">
        <v>518</v>
      </c>
      <c r="I581" s="659" t="s">
        <v>3037</v>
      </c>
      <c r="J581" s="659" t="s">
        <v>3038</v>
      </c>
      <c r="K581" s="659" t="s">
        <v>1446</v>
      </c>
      <c r="L581" s="662">
        <v>0</v>
      </c>
      <c r="M581" s="662">
        <v>0</v>
      </c>
      <c r="N581" s="659">
        <v>1</v>
      </c>
      <c r="O581" s="663">
        <v>0.5</v>
      </c>
      <c r="P581" s="662"/>
      <c r="Q581" s="664"/>
      <c r="R581" s="659"/>
      <c r="S581" s="664">
        <v>0</v>
      </c>
      <c r="T581" s="663"/>
      <c r="U581" s="665">
        <v>0</v>
      </c>
    </row>
    <row r="582" spans="1:21" ht="14.4" customHeight="1" x14ac:dyDescent="0.3">
      <c r="A582" s="658">
        <v>50</v>
      </c>
      <c r="B582" s="659" t="s">
        <v>517</v>
      </c>
      <c r="C582" s="659">
        <v>89301502</v>
      </c>
      <c r="D582" s="660" t="s">
        <v>3256</v>
      </c>
      <c r="E582" s="661" t="s">
        <v>2381</v>
      </c>
      <c r="F582" s="659" t="s">
        <v>2370</v>
      </c>
      <c r="G582" s="659" t="s">
        <v>2408</v>
      </c>
      <c r="H582" s="659" t="s">
        <v>518</v>
      </c>
      <c r="I582" s="659" t="s">
        <v>892</v>
      </c>
      <c r="J582" s="659" t="s">
        <v>2410</v>
      </c>
      <c r="K582" s="659" t="s">
        <v>3039</v>
      </c>
      <c r="L582" s="662">
        <v>36.78</v>
      </c>
      <c r="M582" s="662">
        <v>73.56</v>
      </c>
      <c r="N582" s="659">
        <v>2</v>
      </c>
      <c r="O582" s="663">
        <v>0.5</v>
      </c>
      <c r="P582" s="662">
        <v>73.56</v>
      </c>
      <c r="Q582" s="664">
        <v>1</v>
      </c>
      <c r="R582" s="659">
        <v>2</v>
      </c>
      <c r="S582" s="664">
        <v>1</v>
      </c>
      <c r="T582" s="663">
        <v>0.5</v>
      </c>
      <c r="U582" s="665">
        <v>1</v>
      </c>
    </row>
    <row r="583" spans="1:21" ht="14.4" customHeight="1" x14ac:dyDescent="0.3">
      <c r="A583" s="658">
        <v>50</v>
      </c>
      <c r="B583" s="659" t="s">
        <v>517</v>
      </c>
      <c r="C583" s="659">
        <v>89301502</v>
      </c>
      <c r="D583" s="660" t="s">
        <v>3256</v>
      </c>
      <c r="E583" s="661" t="s">
        <v>2381</v>
      </c>
      <c r="F583" s="659" t="s">
        <v>2370</v>
      </c>
      <c r="G583" s="659" t="s">
        <v>2408</v>
      </c>
      <c r="H583" s="659" t="s">
        <v>518</v>
      </c>
      <c r="I583" s="659" t="s">
        <v>2531</v>
      </c>
      <c r="J583" s="659" t="s">
        <v>938</v>
      </c>
      <c r="K583" s="659" t="s">
        <v>736</v>
      </c>
      <c r="L583" s="662">
        <v>30.65</v>
      </c>
      <c r="M583" s="662">
        <v>122.6</v>
      </c>
      <c r="N583" s="659">
        <v>4</v>
      </c>
      <c r="O583" s="663">
        <v>1.5</v>
      </c>
      <c r="P583" s="662">
        <v>61.3</v>
      </c>
      <c r="Q583" s="664">
        <v>0.5</v>
      </c>
      <c r="R583" s="659">
        <v>2</v>
      </c>
      <c r="S583" s="664">
        <v>0.5</v>
      </c>
      <c r="T583" s="663">
        <v>1</v>
      </c>
      <c r="U583" s="665">
        <v>0.66666666666666663</v>
      </c>
    </row>
    <row r="584" spans="1:21" ht="14.4" customHeight="1" x14ac:dyDescent="0.3">
      <c r="A584" s="658">
        <v>50</v>
      </c>
      <c r="B584" s="659" t="s">
        <v>517</v>
      </c>
      <c r="C584" s="659">
        <v>89301502</v>
      </c>
      <c r="D584" s="660" t="s">
        <v>3256</v>
      </c>
      <c r="E584" s="661" t="s">
        <v>2381</v>
      </c>
      <c r="F584" s="659" t="s">
        <v>2370</v>
      </c>
      <c r="G584" s="659" t="s">
        <v>2408</v>
      </c>
      <c r="H584" s="659" t="s">
        <v>518</v>
      </c>
      <c r="I584" s="659" t="s">
        <v>937</v>
      </c>
      <c r="J584" s="659" t="s">
        <v>938</v>
      </c>
      <c r="K584" s="659" t="s">
        <v>939</v>
      </c>
      <c r="L584" s="662">
        <v>61.29</v>
      </c>
      <c r="M584" s="662">
        <v>1348.3799999999999</v>
      </c>
      <c r="N584" s="659">
        <v>22</v>
      </c>
      <c r="O584" s="663">
        <v>9.5</v>
      </c>
      <c r="P584" s="662">
        <v>367.74</v>
      </c>
      <c r="Q584" s="664">
        <v>0.27272727272727276</v>
      </c>
      <c r="R584" s="659">
        <v>6</v>
      </c>
      <c r="S584" s="664">
        <v>0.27272727272727271</v>
      </c>
      <c r="T584" s="663">
        <v>3.5</v>
      </c>
      <c r="U584" s="665">
        <v>0.36842105263157893</v>
      </c>
    </row>
    <row r="585" spans="1:21" ht="14.4" customHeight="1" x14ac:dyDescent="0.3">
      <c r="A585" s="658">
        <v>50</v>
      </c>
      <c r="B585" s="659" t="s">
        <v>517</v>
      </c>
      <c r="C585" s="659">
        <v>89301502</v>
      </c>
      <c r="D585" s="660" t="s">
        <v>3256</v>
      </c>
      <c r="E585" s="661" t="s">
        <v>2381</v>
      </c>
      <c r="F585" s="659" t="s">
        <v>2370</v>
      </c>
      <c r="G585" s="659" t="s">
        <v>2705</v>
      </c>
      <c r="H585" s="659" t="s">
        <v>518</v>
      </c>
      <c r="I585" s="659" t="s">
        <v>2706</v>
      </c>
      <c r="J585" s="659" t="s">
        <v>2707</v>
      </c>
      <c r="K585" s="659" t="s">
        <v>2708</v>
      </c>
      <c r="L585" s="662">
        <v>91.14</v>
      </c>
      <c r="M585" s="662">
        <v>273.42</v>
      </c>
      <c r="N585" s="659">
        <v>3</v>
      </c>
      <c r="O585" s="663">
        <v>1</v>
      </c>
      <c r="P585" s="662"/>
      <c r="Q585" s="664">
        <v>0</v>
      </c>
      <c r="R585" s="659"/>
      <c r="S585" s="664">
        <v>0</v>
      </c>
      <c r="T585" s="663"/>
      <c r="U585" s="665">
        <v>0</v>
      </c>
    </row>
    <row r="586" spans="1:21" ht="14.4" customHeight="1" x14ac:dyDescent="0.3">
      <c r="A586" s="658">
        <v>50</v>
      </c>
      <c r="B586" s="659" t="s">
        <v>517</v>
      </c>
      <c r="C586" s="659">
        <v>89301502</v>
      </c>
      <c r="D586" s="660" t="s">
        <v>3256</v>
      </c>
      <c r="E586" s="661" t="s">
        <v>2381</v>
      </c>
      <c r="F586" s="659" t="s">
        <v>2370</v>
      </c>
      <c r="G586" s="659" t="s">
        <v>3040</v>
      </c>
      <c r="H586" s="659" t="s">
        <v>518</v>
      </c>
      <c r="I586" s="659" t="s">
        <v>3041</v>
      </c>
      <c r="J586" s="659" t="s">
        <v>1708</v>
      </c>
      <c r="K586" s="659" t="s">
        <v>3042</v>
      </c>
      <c r="L586" s="662">
        <v>0</v>
      </c>
      <c r="M586" s="662">
        <v>0</v>
      </c>
      <c r="N586" s="659">
        <v>4</v>
      </c>
      <c r="O586" s="663">
        <v>1</v>
      </c>
      <c r="P586" s="662"/>
      <c r="Q586" s="664"/>
      <c r="R586" s="659"/>
      <c r="S586" s="664">
        <v>0</v>
      </c>
      <c r="T586" s="663"/>
      <c r="U586" s="665">
        <v>0</v>
      </c>
    </row>
    <row r="587" spans="1:21" ht="14.4" customHeight="1" x14ac:dyDescent="0.3">
      <c r="A587" s="658">
        <v>50</v>
      </c>
      <c r="B587" s="659" t="s">
        <v>517</v>
      </c>
      <c r="C587" s="659">
        <v>89301502</v>
      </c>
      <c r="D587" s="660" t="s">
        <v>3256</v>
      </c>
      <c r="E587" s="661" t="s">
        <v>2381</v>
      </c>
      <c r="F587" s="659" t="s">
        <v>2370</v>
      </c>
      <c r="G587" s="659" t="s">
        <v>3043</v>
      </c>
      <c r="H587" s="659" t="s">
        <v>518</v>
      </c>
      <c r="I587" s="659" t="s">
        <v>3044</v>
      </c>
      <c r="J587" s="659" t="s">
        <v>3045</v>
      </c>
      <c r="K587" s="659" t="s">
        <v>3046</v>
      </c>
      <c r="L587" s="662">
        <v>0</v>
      </c>
      <c r="M587" s="662">
        <v>0</v>
      </c>
      <c r="N587" s="659">
        <v>2</v>
      </c>
      <c r="O587" s="663">
        <v>2</v>
      </c>
      <c r="P587" s="662">
        <v>0</v>
      </c>
      <c r="Q587" s="664"/>
      <c r="R587" s="659">
        <v>1</v>
      </c>
      <c r="S587" s="664">
        <v>0.5</v>
      </c>
      <c r="T587" s="663">
        <v>1</v>
      </c>
      <c r="U587" s="665">
        <v>0.5</v>
      </c>
    </row>
    <row r="588" spans="1:21" ht="14.4" customHeight="1" x14ac:dyDescent="0.3">
      <c r="A588" s="658">
        <v>50</v>
      </c>
      <c r="B588" s="659" t="s">
        <v>517</v>
      </c>
      <c r="C588" s="659">
        <v>89301502</v>
      </c>
      <c r="D588" s="660" t="s">
        <v>3256</v>
      </c>
      <c r="E588" s="661" t="s">
        <v>2381</v>
      </c>
      <c r="F588" s="659" t="s">
        <v>2370</v>
      </c>
      <c r="G588" s="659" t="s">
        <v>2456</v>
      </c>
      <c r="H588" s="659" t="s">
        <v>1208</v>
      </c>
      <c r="I588" s="659" t="s">
        <v>1918</v>
      </c>
      <c r="J588" s="659" t="s">
        <v>553</v>
      </c>
      <c r="K588" s="659" t="s">
        <v>2355</v>
      </c>
      <c r="L588" s="662">
        <v>65.069999999999993</v>
      </c>
      <c r="M588" s="662">
        <v>65.069999999999993</v>
      </c>
      <c r="N588" s="659">
        <v>1</v>
      </c>
      <c r="O588" s="663">
        <v>0.5</v>
      </c>
      <c r="P588" s="662"/>
      <c r="Q588" s="664">
        <v>0</v>
      </c>
      <c r="R588" s="659"/>
      <c r="S588" s="664">
        <v>0</v>
      </c>
      <c r="T588" s="663"/>
      <c r="U588" s="665">
        <v>0</v>
      </c>
    </row>
    <row r="589" spans="1:21" ht="14.4" customHeight="1" x14ac:dyDescent="0.3">
      <c r="A589" s="658">
        <v>50</v>
      </c>
      <c r="B589" s="659" t="s">
        <v>517</v>
      </c>
      <c r="C589" s="659">
        <v>89301502</v>
      </c>
      <c r="D589" s="660" t="s">
        <v>3256</v>
      </c>
      <c r="E589" s="661" t="s">
        <v>2381</v>
      </c>
      <c r="F589" s="659" t="s">
        <v>2370</v>
      </c>
      <c r="G589" s="659" t="s">
        <v>2456</v>
      </c>
      <c r="H589" s="659" t="s">
        <v>518</v>
      </c>
      <c r="I589" s="659" t="s">
        <v>1023</v>
      </c>
      <c r="J589" s="659" t="s">
        <v>2460</v>
      </c>
      <c r="K589" s="659" t="s">
        <v>2461</v>
      </c>
      <c r="L589" s="662">
        <v>50.57</v>
      </c>
      <c r="M589" s="662">
        <v>50.57</v>
      </c>
      <c r="N589" s="659">
        <v>1</v>
      </c>
      <c r="O589" s="663">
        <v>0.5</v>
      </c>
      <c r="P589" s="662">
        <v>50.57</v>
      </c>
      <c r="Q589" s="664">
        <v>1</v>
      </c>
      <c r="R589" s="659">
        <v>1</v>
      </c>
      <c r="S589" s="664">
        <v>1</v>
      </c>
      <c r="T589" s="663">
        <v>0.5</v>
      </c>
      <c r="U589" s="665">
        <v>1</v>
      </c>
    </row>
    <row r="590" spans="1:21" ht="14.4" customHeight="1" x14ac:dyDescent="0.3">
      <c r="A590" s="658">
        <v>50</v>
      </c>
      <c r="B590" s="659" t="s">
        <v>517</v>
      </c>
      <c r="C590" s="659">
        <v>89301502</v>
      </c>
      <c r="D590" s="660" t="s">
        <v>3256</v>
      </c>
      <c r="E590" s="661" t="s">
        <v>2381</v>
      </c>
      <c r="F590" s="659" t="s">
        <v>2370</v>
      </c>
      <c r="G590" s="659" t="s">
        <v>2536</v>
      </c>
      <c r="H590" s="659" t="s">
        <v>1208</v>
      </c>
      <c r="I590" s="659" t="s">
        <v>3047</v>
      </c>
      <c r="J590" s="659" t="s">
        <v>1341</v>
      </c>
      <c r="K590" s="659" t="s">
        <v>3048</v>
      </c>
      <c r="L590" s="662">
        <v>0</v>
      </c>
      <c r="M590" s="662">
        <v>0</v>
      </c>
      <c r="N590" s="659">
        <v>1</v>
      </c>
      <c r="O590" s="663">
        <v>0.5</v>
      </c>
      <c r="P590" s="662">
        <v>0</v>
      </c>
      <c r="Q590" s="664"/>
      <c r="R590" s="659">
        <v>1</v>
      </c>
      <c r="S590" s="664">
        <v>1</v>
      </c>
      <c r="T590" s="663">
        <v>0.5</v>
      </c>
      <c r="U590" s="665">
        <v>1</v>
      </c>
    </row>
    <row r="591" spans="1:21" ht="14.4" customHeight="1" x14ac:dyDescent="0.3">
      <c r="A591" s="658">
        <v>50</v>
      </c>
      <c r="B591" s="659" t="s">
        <v>517</v>
      </c>
      <c r="C591" s="659">
        <v>89301502</v>
      </c>
      <c r="D591" s="660" t="s">
        <v>3256</v>
      </c>
      <c r="E591" s="661" t="s">
        <v>2381</v>
      </c>
      <c r="F591" s="659" t="s">
        <v>2370</v>
      </c>
      <c r="G591" s="659" t="s">
        <v>2415</v>
      </c>
      <c r="H591" s="659" t="s">
        <v>518</v>
      </c>
      <c r="I591" s="659" t="s">
        <v>704</v>
      </c>
      <c r="J591" s="659" t="s">
        <v>705</v>
      </c>
      <c r="K591" s="659" t="s">
        <v>2761</v>
      </c>
      <c r="L591" s="662">
        <v>83.56</v>
      </c>
      <c r="M591" s="662">
        <v>83.56</v>
      </c>
      <c r="N591" s="659">
        <v>1</v>
      </c>
      <c r="O591" s="663">
        <v>0.5</v>
      </c>
      <c r="P591" s="662"/>
      <c r="Q591" s="664">
        <v>0</v>
      </c>
      <c r="R591" s="659"/>
      <c r="S591" s="664">
        <v>0</v>
      </c>
      <c r="T591" s="663"/>
      <c r="U591" s="665">
        <v>0</v>
      </c>
    </row>
    <row r="592" spans="1:21" ht="14.4" customHeight="1" x14ac:dyDescent="0.3">
      <c r="A592" s="658">
        <v>50</v>
      </c>
      <c r="B592" s="659" t="s">
        <v>517</v>
      </c>
      <c r="C592" s="659">
        <v>89301502</v>
      </c>
      <c r="D592" s="660" t="s">
        <v>3256</v>
      </c>
      <c r="E592" s="661" t="s">
        <v>2381</v>
      </c>
      <c r="F592" s="659" t="s">
        <v>2370</v>
      </c>
      <c r="G592" s="659" t="s">
        <v>2415</v>
      </c>
      <c r="H592" s="659" t="s">
        <v>518</v>
      </c>
      <c r="I592" s="659" t="s">
        <v>3049</v>
      </c>
      <c r="J592" s="659" t="s">
        <v>3050</v>
      </c>
      <c r="K592" s="659" t="s">
        <v>3051</v>
      </c>
      <c r="L592" s="662">
        <v>100.04</v>
      </c>
      <c r="M592" s="662">
        <v>100.04</v>
      </c>
      <c r="N592" s="659">
        <v>1</v>
      </c>
      <c r="O592" s="663">
        <v>0.5</v>
      </c>
      <c r="P592" s="662"/>
      <c r="Q592" s="664">
        <v>0</v>
      </c>
      <c r="R592" s="659"/>
      <c r="S592" s="664">
        <v>0</v>
      </c>
      <c r="T592" s="663"/>
      <c r="U592" s="665">
        <v>0</v>
      </c>
    </row>
    <row r="593" spans="1:21" ht="14.4" customHeight="1" x14ac:dyDescent="0.3">
      <c r="A593" s="658">
        <v>50</v>
      </c>
      <c r="B593" s="659" t="s">
        <v>517</v>
      </c>
      <c r="C593" s="659">
        <v>89301502</v>
      </c>
      <c r="D593" s="660" t="s">
        <v>3256</v>
      </c>
      <c r="E593" s="661" t="s">
        <v>2381</v>
      </c>
      <c r="F593" s="659" t="s">
        <v>2370</v>
      </c>
      <c r="G593" s="659" t="s">
        <v>2415</v>
      </c>
      <c r="H593" s="659" t="s">
        <v>518</v>
      </c>
      <c r="I593" s="659" t="s">
        <v>3052</v>
      </c>
      <c r="J593" s="659" t="s">
        <v>2626</v>
      </c>
      <c r="K593" s="659" t="s">
        <v>3053</v>
      </c>
      <c r="L593" s="662">
        <v>200.07</v>
      </c>
      <c r="M593" s="662">
        <v>1200.42</v>
      </c>
      <c r="N593" s="659">
        <v>6</v>
      </c>
      <c r="O593" s="663">
        <v>3.5</v>
      </c>
      <c r="P593" s="662">
        <v>400.14</v>
      </c>
      <c r="Q593" s="664">
        <v>0.33333333333333331</v>
      </c>
      <c r="R593" s="659">
        <v>2</v>
      </c>
      <c r="S593" s="664">
        <v>0.33333333333333331</v>
      </c>
      <c r="T593" s="663">
        <v>1</v>
      </c>
      <c r="U593" s="665">
        <v>0.2857142857142857</v>
      </c>
    </row>
    <row r="594" spans="1:21" ht="14.4" customHeight="1" x14ac:dyDescent="0.3">
      <c r="A594" s="658">
        <v>50</v>
      </c>
      <c r="B594" s="659" t="s">
        <v>517</v>
      </c>
      <c r="C594" s="659">
        <v>89301502</v>
      </c>
      <c r="D594" s="660" t="s">
        <v>3256</v>
      </c>
      <c r="E594" s="661" t="s">
        <v>2381</v>
      </c>
      <c r="F594" s="659" t="s">
        <v>2370</v>
      </c>
      <c r="G594" s="659" t="s">
        <v>2415</v>
      </c>
      <c r="H594" s="659" t="s">
        <v>518</v>
      </c>
      <c r="I594" s="659" t="s">
        <v>2625</v>
      </c>
      <c r="J594" s="659" t="s">
        <v>2626</v>
      </c>
      <c r="K594" s="659" t="s">
        <v>771</v>
      </c>
      <c r="L594" s="662">
        <v>60.02</v>
      </c>
      <c r="M594" s="662">
        <v>480.16</v>
      </c>
      <c r="N594" s="659">
        <v>8</v>
      </c>
      <c r="O594" s="663">
        <v>2.5</v>
      </c>
      <c r="P594" s="662">
        <v>120.04</v>
      </c>
      <c r="Q594" s="664">
        <v>0.25</v>
      </c>
      <c r="R594" s="659">
        <v>2</v>
      </c>
      <c r="S594" s="664">
        <v>0.25</v>
      </c>
      <c r="T594" s="663">
        <v>0.5</v>
      </c>
      <c r="U594" s="665">
        <v>0.2</v>
      </c>
    </row>
    <row r="595" spans="1:21" ht="14.4" customHeight="1" x14ac:dyDescent="0.3">
      <c r="A595" s="658">
        <v>50</v>
      </c>
      <c r="B595" s="659" t="s">
        <v>517</v>
      </c>
      <c r="C595" s="659">
        <v>89301502</v>
      </c>
      <c r="D595" s="660" t="s">
        <v>3256</v>
      </c>
      <c r="E595" s="661" t="s">
        <v>2381</v>
      </c>
      <c r="F595" s="659" t="s">
        <v>2370</v>
      </c>
      <c r="G595" s="659" t="s">
        <v>2415</v>
      </c>
      <c r="H595" s="659" t="s">
        <v>518</v>
      </c>
      <c r="I595" s="659" t="s">
        <v>765</v>
      </c>
      <c r="J595" s="659" t="s">
        <v>1067</v>
      </c>
      <c r="K595" s="659" t="s">
        <v>2540</v>
      </c>
      <c r="L595" s="662">
        <v>33.68</v>
      </c>
      <c r="M595" s="662">
        <v>134.72</v>
      </c>
      <c r="N595" s="659">
        <v>4</v>
      </c>
      <c r="O595" s="663">
        <v>1</v>
      </c>
      <c r="P595" s="662"/>
      <c r="Q595" s="664">
        <v>0</v>
      </c>
      <c r="R595" s="659"/>
      <c r="S595" s="664">
        <v>0</v>
      </c>
      <c r="T595" s="663"/>
      <c r="U595" s="665">
        <v>0</v>
      </c>
    </row>
    <row r="596" spans="1:21" ht="14.4" customHeight="1" x14ac:dyDescent="0.3">
      <c r="A596" s="658">
        <v>50</v>
      </c>
      <c r="B596" s="659" t="s">
        <v>517</v>
      </c>
      <c r="C596" s="659">
        <v>89301502</v>
      </c>
      <c r="D596" s="660" t="s">
        <v>3256</v>
      </c>
      <c r="E596" s="661" t="s">
        <v>2381</v>
      </c>
      <c r="F596" s="659" t="s">
        <v>2370</v>
      </c>
      <c r="G596" s="659" t="s">
        <v>3054</v>
      </c>
      <c r="H596" s="659" t="s">
        <v>518</v>
      </c>
      <c r="I596" s="659" t="s">
        <v>3055</v>
      </c>
      <c r="J596" s="659" t="s">
        <v>3056</v>
      </c>
      <c r="K596" s="659" t="s">
        <v>3057</v>
      </c>
      <c r="L596" s="662">
        <v>480.18</v>
      </c>
      <c r="M596" s="662">
        <v>480.18</v>
      </c>
      <c r="N596" s="659">
        <v>1</v>
      </c>
      <c r="O596" s="663">
        <v>0.5</v>
      </c>
      <c r="P596" s="662"/>
      <c r="Q596" s="664">
        <v>0</v>
      </c>
      <c r="R596" s="659"/>
      <c r="S596" s="664">
        <v>0</v>
      </c>
      <c r="T596" s="663"/>
      <c r="U596" s="665">
        <v>0</v>
      </c>
    </row>
    <row r="597" spans="1:21" ht="14.4" customHeight="1" x14ac:dyDescent="0.3">
      <c r="A597" s="658">
        <v>50</v>
      </c>
      <c r="B597" s="659" t="s">
        <v>517</v>
      </c>
      <c r="C597" s="659">
        <v>89301502</v>
      </c>
      <c r="D597" s="660" t="s">
        <v>3256</v>
      </c>
      <c r="E597" s="661" t="s">
        <v>2381</v>
      </c>
      <c r="F597" s="659" t="s">
        <v>2370</v>
      </c>
      <c r="G597" s="659" t="s">
        <v>3058</v>
      </c>
      <c r="H597" s="659" t="s">
        <v>518</v>
      </c>
      <c r="I597" s="659" t="s">
        <v>3059</v>
      </c>
      <c r="J597" s="659" t="s">
        <v>3060</v>
      </c>
      <c r="K597" s="659" t="s">
        <v>3061</v>
      </c>
      <c r="L597" s="662">
        <v>250.87</v>
      </c>
      <c r="M597" s="662">
        <v>501.74</v>
      </c>
      <c r="N597" s="659">
        <v>2</v>
      </c>
      <c r="O597" s="663">
        <v>0.5</v>
      </c>
      <c r="P597" s="662">
        <v>501.74</v>
      </c>
      <c r="Q597" s="664">
        <v>1</v>
      </c>
      <c r="R597" s="659">
        <v>2</v>
      </c>
      <c r="S597" s="664">
        <v>1</v>
      </c>
      <c r="T597" s="663">
        <v>0.5</v>
      </c>
      <c r="U597" s="665">
        <v>1</v>
      </c>
    </row>
    <row r="598" spans="1:21" ht="14.4" customHeight="1" x14ac:dyDescent="0.3">
      <c r="A598" s="658">
        <v>50</v>
      </c>
      <c r="B598" s="659" t="s">
        <v>517</v>
      </c>
      <c r="C598" s="659">
        <v>89301502</v>
      </c>
      <c r="D598" s="660" t="s">
        <v>3256</v>
      </c>
      <c r="E598" s="661" t="s">
        <v>2381</v>
      </c>
      <c r="F598" s="659" t="s">
        <v>2370</v>
      </c>
      <c r="G598" s="659" t="s">
        <v>2423</v>
      </c>
      <c r="H598" s="659" t="s">
        <v>1208</v>
      </c>
      <c r="I598" s="659" t="s">
        <v>1303</v>
      </c>
      <c r="J598" s="659" t="s">
        <v>1304</v>
      </c>
      <c r="K598" s="659" t="s">
        <v>1258</v>
      </c>
      <c r="L598" s="662">
        <v>1749.69</v>
      </c>
      <c r="M598" s="662">
        <v>3499.38</v>
      </c>
      <c r="N598" s="659">
        <v>2</v>
      </c>
      <c r="O598" s="663">
        <v>2</v>
      </c>
      <c r="P598" s="662">
        <v>1749.69</v>
      </c>
      <c r="Q598" s="664">
        <v>0.5</v>
      </c>
      <c r="R598" s="659">
        <v>1</v>
      </c>
      <c r="S598" s="664">
        <v>0.5</v>
      </c>
      <c r="T598" s="663">
        <v>1</v>
      </c>
      <c r="U598" s="665">
        <v>0.5</v>
      </c>
    </row>
    <row r="599" spans="1:21" ht="14.4" customHeight="1" x14ac:dyDescent="0.3">
      <c r="A599" s="658">
        <v>50</v>
      </c>
      <c r="B599" s="659" t="s">
        <v>517</v>
      </c>
      <c r="C599" s="659">
        <v>89301502</v>
      </c>
      <c r="D599" s="660" t="s">
        <v>3256</v>
      </c>
      <c r="E599" s="661" t="s">
        <v>2381</v>
      </c>
      <c r="F599" s="659" t="s">
        <v>2370</v>
      </c>
      <c r="G599" s="659" t="s">
        <v>2423</v>
      </c>
      <c r="H599" s="659" t="s">
        <v>1208</v>
      </c>
      <c r="I599" s="659" t="s">
        <v>1307</v>
      </c>
      <c r="J599" s="659" t="s">
        <v>1304</v>
      </c>
      <c r="K599" s="659" t="s">
        <v>1261</v>
      </c>
      <c r="L599" s="662">
        <v>2332.92</v>
      </c>
      <c r="M599" s="662">
        <v>9331.68</v>
      </c>
      <c r="N599" s="659">
        <v>4</v>
      </c>
      <c r="O599" s="663">
        <v>3</v>
      </c>
      <c r="P599" s="662">
        <v>9331.68</v>
      </c>
      <c r="Q599" s="664">
        <v>1</v>
      </c>
      <c r="R599" s="659">
        <v>4</v>
      </c>
      <c r="S599" s="664">
        <v>1</v>
      </c>
      <c r="T599" s="663">
        <v>3</v>
      </c>
      <c r="U599" s="665">
        <v>1</v>
      </c>
    </row>
    <row r="600" spans="1:21" ht="14.4" customHeight="1" x14ac:dyDescent="0.3">
      <c r="A600" s="658">
        <v>50</v>
      </c>
      <c r="B600" s="659" t="s">
        <v>517</v>
      </c>
      <c r="C600" s="659">
        <v>89301502</v>
      </c>
      <c r="D600" s="660" t="s">
        <v>3256</v>
      </c>
      <c r="E600" s="661" t="s">
        <v>2381</v>
      </c>
      <c r="F600" s="659" t="s">
        <v>2370</v>
      </c>
      <c r="G600" s="659" t="s">
        <v>2423</v>
      </c>
      <c r="H600" s="659" t="s">
        <v>1208</v>
      </c>
      <c r="I600" s="659" t="s">
        <v>1310</v>
      </c>
      <c r="J600" s="659" t="s">
        <v>1304</v>
      </c>
      <c r="K600" s="659" t="s">
        <v>1264</v>
      </c>
      <c r="L600" s="662">
        <v>2916.16</v>
      </c>
      <c r="M600" s="662">
        <v>14580.8</v>
      </c>
      <c r="N600" s="659">
        <v>5</v>
      </c>
      <c r="O600" s="663">
        <v>4.5</v>
      </c>
      <c r="P600" s="662">
        <v>14580.8</v>
      </c>
      <c r="Q600" s="664">
        <v>1</v>
      </c>
      <c r="R600" s="659">
        <v>5</v>
      </c>
      <c r="S600" s="664">
        <v>1</v>
      </c>
      <c r="T600" s="663">
        <v>4.5</v>
      </c>
      <c r="U600" s="665">
        <v>1</v>
      </c>
    </row>
    <row r="601" spans="1:21" ht="14.4" customHeight="1" x14ac:dyDescent="0.3">
      <c r="A601" s="658">
        <v>50</v>
      </c>
      <c r="B601" s="659" t="s">
        <v>517</v>
      </c>
      <c r="C601" s="659">
        <v>89301502</v>
      </c>
      <c r="D601" s="660" t="s">
        <v>3256</v>
      </c>
      <c r="E601" s="661" t="s">
        <v>2381</v>
      </c>
      <c r="F601" s="659" t="s">
        <v>2370</v>
      </c>
      <c r="G601" s="659" t="s">
        <v>3062</v>
      </c>
      <c r="H601" s="659" t="s">
        <v>518</v>
      </c>
      <c r="I601" s="659" t="s">
        <v>1518</v>
      </c>
      <c r="J601" s="659" t="s">
        <v>1519</v>
      </c>
      <c r="K601" s="659" t="s">
        <v>1520</v>
      </c>
      <c r="L601" s="662">
        <v>153.52000000000001</v>
      </c>
      <c r="M601" s="662">
        <v>307.04000000000002</v>
      </c>
      <c r="N601" s="659">
        <v>2</v>
      </c>
      <c r="O601" s="663">
        <v>0.5</v>
      </c>
      <c r="P601" s="662">
        <v>307.04000000000002</v>
      </c>
      <c r="Q601" s="664">
        <v>1</v>
      </c>
      <c r="R601" s="659">
        <v>2</v>
      </c>
      <c r="S601" s="664">
        <v>1</v>
      </c>
      <c r="T601" s="663">
        <v>0.5</v>
      </c>
      <c r="U601" s="665">
        <v>1</v>
      </c>
    </row>
    <row r="602" spans="1:21" ht="14.4" customHeight="1" x14ac:dyDescent="0.3">
      <c r="A602" s="658">
        <v>50</v>
      </c>
      <c r="B602" s="659" t="s">
        <v>517</v>
      </c>
      <c r="C602" s="659">
        <v>89301502</v>
      </c>
      <c r="D602" s="660" t="s">
        <v>3256</v>
      </c>
      <c r="E602" s="661" t="s">
        <v>2381</v>
      </c>
      <c r="F602" s="659" t="s">
        <v>2370</v>
      </c>
      <c r="G602" s="659" t="s">
        <v>2541</v>
      </c>
      <c r="H602" s="659" t="s">
        <v>518</v>
      </c>
      <c r="I602" s="659" t="s">
        <v>2635</v>
      </c>
      <c r="J602" s="659" t="s">
        <v>2636</v>
      </c>
      <c r="K602" s="659" t="s">
        <v>694</v>
      </c>
      <c r="L602" s="662">
        <v>314.89999999999998</v>
      </c>
      <c r="M602" s="662">
        <v>944.69999999999993</v>
      </c>
      <c r="N602" s="659">
        <v>3</v>
      </c>
      <c r="O602" s="663">
        <v>1.5</v>
      </c>
      <c r="P602" s="662"/>
      <c r="Q602" s="664">
        <v>0</v>
      </c>
      <c r="R602" s="659"/>
      <c r="S602" s="664">
        <v>0</v>
      </c>
      <c r="T602" s="663"/>
      <c r="U602" s="665">
        <v>0</v>
      </c>
    </row>
    <row r="603" spans="1:21" ht="14.4" customHeight="1" x14ac:dyDescent="0.3">
      <c r="A603" s="658">
        <v>50</v>
      </c>
      <c r="B603" s="659" t="s">
        <v>517</v>
      </c>
      <c r="C603" s="659">
        <v>89301502</v>
      </c>
      <c r="D603" s="660" t="s">
        <v>3256</v>
      </c>
      <c r="E603" s="661" t="s">
        <v>2381</v>
      </c>
      <c r="F603" s="659" t="s">
        <v>2370</v>
      </c>
      <c r="G603" s="659" t="s">
        <v>2541</v>
      </c>
      <c r="H603" s="659" t="s">
        <v>518</v>
      </c>
      <c r="I603" s="659" t="s">
        <v>692</v>
      </c>
      <c r="J603" s="659" t="s">
        <v>693</v>
      </c>
      <c r="K603" s="659" t="s">
        <v>3063</v>
      </c>
      <c r="L603" s="662">
        <v>314.89999999999998</v>
      </c>
      <c r="M603" s="662">
        <v>314.89999999999998</v>
      </c>
      <c r="N603" s="659">
        <v>1</v>
      </c>
      <c r="O603" s="663">
        <v>0.5</v>
      </c>
      <c r="P603" s="662"/>
      <c r="Q603" s="664">
        <v>0</v>
      </c>
      <c r="R603" s="659"/>
      <c r="S603" s="664">
        <v>0</v>
      </c>
      <c r="T603" s="663"/>
      <c r="U603" s="665">
        <v>0</v>
      </c>
    </row>
    <row r="604" spans="1:21" ht="14.4" customHeight="1" x14ac:dyDescent="0.3">
      <c r="A604" s="658">
        <v>50</v>
      </c>
      <c r="B604" s="659" t="s">
        <v>517</v>
      </c>
      <c r="C604" s="659">
        <v>89301502</v>
      </c>
      <c r="D604" s="660" t="s">
        <v>3256</v>
      </c>
      <c r="E604" s="661" t="s">
        <v>2381</v>
      </c>
      <c r="F604" s="659" t="s">
        <v>2370</v>
      </c>
      <c r="G604" s="659" t="s">
        <v>2469</v>
      </c>
      <c r="H604" s="659" t="s">
        <v>1208</v>
      </c>
      <c r="I604" s="659" t="s">
        <v>1427</v>
      </c>
      <c r="J604" s="659" t="s">
        <v>1277</v>
      </c>
      <c r="K604" s="659" t="s">
        <v>2248</v>
      </c>
      <c r="L604" s="662">
        <v>349.88</v>
      </c>
      <c r="M604" s="662">
        <v>699.76</v>
      </c>
      <c r="N604" s="659">
        <v>2</v>
      </c>
      <c r="O604" s="663">
        <v>1</v>
      </c>
      <c r="P604" s="662">
        <v>699.76</v>
      </c>
      <c r="Q604" s="664">
        <v>1</v>
      </c>
      <c r="R604" s="659">
        <v>2</v>
      </c>
      <c r="S604" s="664">
        <v>1</v>
      </c>
      <c r="T604" s="663">
        <v>1</v>
      </c>
      <c r="U604" s="665">
        <v>1</v>
      </c>
    </row>
    <row r="605" spans="1:21" ht="14.4" customHeight="1" x14ac:dyDescent="0.3">
      <c r="A605" s="658">
        <v>50</v>
      </c>
      <c r="B605" s="659" t="s">
        <v>517</v>
      </c>
      <c r="C605" s="659">
        <v>89301502</v>
      </c>
      <c r="D605" s="660" t="s">
        <v>3256</v>
      </c>
      <c r="E605" s="661" t="s">
        <v>2381</v>
      </c>
      <c r="F605" s="659" t="s">
        <v>2370</v>
      </c>
      <c r="G605" s="659" t="s">
        <v>2469</v>
      </c>
      <c r="H605" s="659" t="s">
        <v>1208</v>
      </c>
      <c r="I605" s="659" t="s">
        <v>3064</v>
      </c>
      <c r="J605" s="659" t="s">
        <v>1277</v>
      </c>
      <c r="K605" s="659" t="s">
        <v>1428</v>
      </c>
      <c r="L605" s="662">
        <v>0</v>
      </c>
      <c r="M605" s="662">
        <v>0</v>
      </c>
      <c r="N605" s="659">
        <v>1</v>
      </c>
      <c r="O605" s="663">
        <v>0.5</v>
      </c>
      <c r="P605" s="662"/>
      <c r="Q605" s="664"/>
      <c r="R605" s="659"/>
      <c r="S605" s="664">
        <v>0</v>
      </c>
      <c r="T605" s="663"/>
      <c r="U605" s="665">
        <v>0</v>
      </c>
    </row>
    <row r="606" spans="1:21" ht="14.4" customHeight="1" x14ac:dyDescent="0.3">
      <c r="A606" s="658">
        <v>50</v>
      </c>
      <c r="B606" s="659" t="s">
        <v>517</v>
      </c>
      <c r="C606" s="659">
        <v>89301502</v>
      </c>
      <c r="D606" s="660" t="s">
        <v>3256</v>
      </c>
      <c r="E606" s="661" t="s">
        <v>2381</v>
      </c>
      <c r="F606" s="659" t="s">
        <v>2370</v>
      </c>
      <c r="G606" s="659" t="s">
        <v>2469</v>
      </c>
      <c r="H606" s="659" t="s">
        <v>1208</v>
      </c>
      <c r="I606" s="659" t="s">
        <v>3065</v>
      </c>
      <c r="J606" s="659" t="s">
        <v>1277</v>
      </c>
      <c r="K606" s="659" t="s">
        <v>3066</v>
      </c>
      <c r="L606" s="662">
        <v>0</v>
      </c>
      <c r="M606" s="662">
        <v>0</v>
      </c>
      <c r="N606" s="659">
        <v>3</v>
      </c>
      <c r="O606" s="663">
        <v>1.5</v>
      </c>
      <c r="P606" s="662"/>
      <c r="Q606" s="664"/>
      <c r="R606" s="659"/>
      <c r="S606" s="664">
        <v>0</v>
      </c>
      <c r="T606" s="663"/>
      <c r="U606" s="665">
        <v>0</v>
      </c>
    </row>
    <row r="607" spans="1:21" ht="14.4" customHeight="1" x14ac:dyDescent="0.3">
      <c r="A607" s="658">
        <v>50</v>
      </c>
      <c r="B607" s="659" t="s">
        <v>517</v>
      </c>
      <c r="C607" s="659">
        <v>89301502</v>
      </c>
      <c r="D607" s="660" t="s">
        <v>3256</v>
      </c>
      <c r="E607" s="661" t="s">
        <v>2381</v>
      </c>
      <c r="F607" s="659" t="s">
        <v>2370</v>
      </c>
      <c r="G607" s="659" t="s">
        <v>2469</v>
      </c>
      <c r="H607" s="659" t="s">
        <v>1208</v>
      </c>
      <c r="I607" s="659" t="s">
        <v>3067</v>
      </c>
      <c r="J607" s="659" t="s">
        <v>1277</v>
      </c>
      <c r="K607" s="659" t="s">
        <v>3068</v>
      </c>
      <c r="L607" s="662">
        <v>0</v>
      </c>
      <c r="M607" s="662">
        <v>0</v>
      </c>
      <c r="N607" s="659">
        <v>9</v>
      </c>
      <c r="O607" s="663">
        <v>5</v>
      </c>
      <c r="P607" s="662">
        <v>0</v>
      </c>
      <c r="Q607" s="664"/>
      <c r="R607" s="659">
        <v>1</v>
      </c>
      <c r="S607" s="664">
        <v>0.1111111111111111</v>
      </c>
      <c r="T607" s="663">
        <v>0.5</v>
      </c>
      <c r="U607" s="665">
        <v>0.1</v>
      </c>
    </row>
    <row r="608" spans="1:21" ht="14.4" customHeight="1" x14ac:dyDescent="0.3">
      <c r="A608" s="658">
        <v>50</v>
      </c>
      <c r="B608" s="659" t="s">
        <v>517</v>
      </c>
      <c r="C608" s="659">
        <v>89301502</v>
      </c>
      <c r="D608" s="660" t="s">
        <v>3256</v>
      </c>
      <c r="E608" s="661" t="s">
        <v>2381</v>
      </c>
      <c r="F608" s="659" t="s">
        <v>2370</v>
      </c>
      <c r="G608" s="659" t="s">
        <v>2837</v>
      </c>
      <c r="H608" s="659" t="s">
        <v>518</v>
      </c>
      <c r="I608" s="659" t="s">
        <v>3069</v>
      </c>
      <c r="J608" s="659" t="s">
        <v>3070</v>
      </c>
      <c r="K608" s="659" t="s">
        <v>3071</v>
      </c>
      <c r="L608" s="662">
        <v>169</v>
      </c>
      <c r="M608" s="662">
        <v>338</v>
      </c>
      <c r="N608" s="659">
        <v>2</v>
      </c>
      <c r="O608" s="663">
        <v>0.5</v>
      </c>
      <c r="P608" s="662"/>
      <c r="Q608" s="664">
        <v>0</v>
      </c>
      <c r="R608" s="659"/>
      <c r="S608" s="664">
        <v>0</v>
      </c>
      <c r="T608" s="663"/>
      <c r="U608" s="665">
        <v>0</v>
      </c>
    </row>
    <row r="609" spans="1:21" ht="14.4" customHeight="1" x14ac:dyDescent="0.3">
      <c r="A609" s="658">
        <v>50</v>
      </c>
      <c r="B609" s="659" t="s">
        <v>517</v>
      </c>
      <c r="C609" s="659">
        <v>89301502</v>
      </c>
      <c r="D609" s="660" t="s">
        <v>3256</v>
      </c>
      <c r="E609" s="661" t="s">
        <v>2381</v>
      </c>
      <c r="F609" s="659" t="s">
        <v>2370</v>
      </c>
      <c r="G609" s="659" t="s">
        <v>2424</v>
      </c>
      <c r="H609" s="659" t="s">
        <v>518</v>
      </c>
      <c r="I609" s="659" t="s">
        <v>895</v>
      </c>
      <c r="J609" s="659" t="s">
        <v>896</v>
      </c>
      <c r="K609" s="659" t="s">
        <v>897</v>
      </c>
      <c r="L609" s="662">
        <v>202.25</v>
      </c>
      <c r="M609" s="662">
        <v>404.5</v>
      </c>
      <c r="N609" s="659">
        <v>2</v>
      </c>
      <c r="O609" s="663">
        <v>1</v>
      </c>
      <c r="P609" s="662">
        <v>404.5</v>
      </c>
      <c r="Q609" s="664">
        <v>1</v>
      </c>
      <c r="R609" s="659">
        <v>2</v>
      </c>
      <c r="S609" s="664">
        <v>1</v>
      </c>
      <c r="T609" s="663">
        <v>1</v>
      </c>
      <c r="U609" s="665">
        <v>1</v>
      </c>
    </row>
    <row r="610" spans="1:21" ht="14.4" customHeight="1" x14ac:dyDescent="0.3">
      <c r="A610" s="658">
        <v>50</v>
      </c>
      <c r="B610" s="659" t="s">
        <v>517</v>
      </c>
      <c r="C610" s="659">
        <v>89301502</v>
      </c>
      <c r="D610" s="660" t="s">
        <v>3256</v>
      </c>
      <c r="E610" s="661" t="s">
        <v>2381</v>
      </c>
      <c r="F610" s="659" t="s">
        <v>2370</v>
      </c>
      <c r="G610" s="659" t="s">
        <v>2424</v>
      </c>
      <c r="H610" s="659" t="s">
        <v>518</v>
      </c>
      <c r="I610" s="659" t="s">
        <v>2841</v>
      </c>
      <c r="J610" s="659" t="s">
        <v>2427</v>
      </c>
      <c r="K610" s="659" t="s">
        <v>2842</v>
      </c>
      <c r="L610" s="662">
        <v>404.48</v>
      </c>
      <c r="M610" s="662">
        <v>404.48</v>
      </c>
      <c r="N610" s="659">
        <v>1</v>
      </c>
      <c r="O610" s="663">
        <v>0.5</v>
      </c>
      <c r="P610" s="662">
        <v>404.48</v>
      </c>
      <c r="Q610" s="664">
        <v>1</v>
      </c>
      <c r="R610" s="659">
        <v>1</v>
      </c>
      <c r="S610" s="664">
        <v>1</v>
      </c>
      <c r="T610" s="663">
        <v>0.5</v>
      </c>
      <c r="U610" s="665">
        <v>1</v>
      </c>
    </row>
    <row r="611" spans="1:21" ht="14.4" customHeight="1" x14ac:dyDescent="0.3">
      <c r="A611" s="658">
        <v>50</v>
      </c>
      <c r="B611" s="659" t="s">
        <v>517</v>
      </c>
      <c r="C611" s="659">
        <v>89301502</v>
      </c>
      <c r="D611" s="660" t="s">
        <v>3256</v>
      </c>
      <c r="E611" s="661" t="s">
        <v>2381</v>
      </c>
      <c r="F611" s="659" t="s">
        <v>2370</v>
      </c>
      <c r="G611" s="659" t="s">
        <v>2424</v>
      </c>
      <c r="H611" s="659" t="s">
        <v>1208</v>
      </c>
      <c r="I611" s="659" t="s">
        <v>3072</v>
      </c>
      <c r="J611" s="659" t="s">
        <v>2548</v>
      </c>
      <c r="K611" s="659" t="s">
        <v>3073</v>
      </c>
      <c r="L611" s="662">
        <v>224.71</v>
      </c>
      <c r="M611" s="662">
        <v>449.42</v>
      </c>
      <c r="N611" s="659">
        <v>2</v>
      </c>
      <c r="O611" s="663">
        <v>0.5</v>
      </c>
      <c r="P611" s="662">
        <v>449.42</v>
      </c>
      <c r="Q611" s="664">
        <v>1</v>
      </c>
      <c r="R611" s="659">
        <v>2</v>
      </c>
      <c r="S611" s="664">
        <v>1</v>
      </c>
      <c r="T611" s="663">
        <v>0.5</v>
      </c>
      <c r="U611" s="665">
        <v>1</v>
      </c>
    </row>
    <row r="612" spans="1:21" ht="14.4" customHeight="1" x14ac:dyDescent="0.3">
      <c r="A612" s="658">
        <v>50</v>
      </c>
      <c r="B612" s="659" t="s">
        <v>517</v>
      </c>
      <c r="C612" s="659">
        <v>89301502</v>
      </c>
      <c r="D612" s="660" t="s">
        <v>3256</v>
      </c>
      <c r="E612" s="661" t="s">
        <v>2381</v>
      </c>
      <c r="F612" s="659" t="s">
        <v>2370</v>
      </c>
      <c r="G612" s="659" t="s">
        <v>2424</v>
      </c>
      <c r="H612" s="659" t="s">
        <v>1208</v>
      </c>
      <c r="I612" s="659" t="s">
        <v>3074</v>
      </c>
      <c r="J612" s="659" t="s">
        <v>3075</v>
      </c>
      <c r="K612" s="659" t="s">
        <v>3076</v>
      </c>
      <c r="L612" s="662">
        <v>449.43</v>
      </c>
      <c r="M612" s="662">
        <v>898.86</v>
      </c>
      <c r="N612" s="659">
        <v>2</v>
      </c>
      <c r="O612" s="663">
        <v>1</v>
      </c>
      <c r="P612" s="662"/>
      <c r="Q612" s="664">
        <v>0</v>
      </c>
      <c r="R612" s="659"/>
      <c r="S612" s="664">
        <v>0</v>
      </c>
      <c r="T612" s="663"/>
      <c r="U612" s="665">
        <v>0</v>
      </c>
    </row>
    <row r="613" spans="1:21" ht="14.4" customHeight="1" x14ac:dyDescent="0.3">
      <c r="A613" s="658">
        <v>50</v>
      </c>
      <c r="B613" s="659" t="s">
        <v>517</v>
      </c>
      <c r="C613" s="659">
        <v>89301502</v>
      </c>
      <c r="D613" s="660" t="s">
        <v>3256</v>
      </c>
      <c r="E613" s="661" t="s">
        <v>2381</v>
      </c>
      <c r="F613" s="659" t="s">
        <v>2370</v>
      </c>
      <c r="G613" s="659" t="s">
        <v>2428</v>
      </c>
      <c r="H613" s="659" t="s">
        <v>518</v>
      </c>
      <c r="I613" s="659" t="s">
        <v>3077</v>
      </c>
      <c r="J613" s="659" t="s">
        <v>2430</v>
      </c>
      <c r="K613" s="659" t="s">
        <v>2868</v>
      </c>
      <c r="L613" s="662">
        <v>642.23</v>
      </c>
      <c r="M613" s="662">
        <v>4495.6100000000006</v>
      </c>
      <c r="N613" s="659">
        <v>7</v>
      </c>
      <c r="O613" s="663">
        <v>4</v>
      </c>
      <c r="P613" s="662">
        <v>1284.46</v>
      </c>
      <c r="Q613" s="664">
        <v>0.2857142857142857</v>
      </c>
      <c r="R613" s="659">
        <v>2</v>
      </c>
      <c r="S613" s="664">
        <v>0.2857142857142857</v>
      </c>
      <c r="T613" s="663">
        <v>1.5</v>
      </c>
      <c r="U613" s="665">
        <v>0.375</v>
      </c>
    </row>
    <row r="614" spans="1:21" ht="14.4" customHeight="1" x14ac:dyDescent="0.3">
      <c r="A614" s="658">
        <v>50</v>
      </c>
      <c r="B614" s="659" t="s">
        <v>517</v>
      </c>
      <c r="C614" s="659">
        <v>89301502</v>
      </c>
      <c r="D614" s="660" t="s">
        <v>3256</v>
      </c>
      <c r="E614" s="661" t="s">
        <v>2381</v>
      </c>
      <c r="F614" s="659" t="s">
        <v>2370</v>
      </c>
      <c r="G614" s="659" t="s">
        <v>2647</v>
      </c>
      <c r="H614" s="659" t="s">
        <v>518</v>
      </c>
      <c r="I614" s="659" t="s">
        <v>1129</v>
      </c>
      <c r="J614" s="659" t="s">
        <v>960</v>
      </c>
      <c r="K614" s="659" t="s">
        <v>1130</v>
      </c>
      <c r="L614" s="662">
        <v>610.14</v>
      </c>
      <c r="M614" s="662">
        <v>1220.28</v>
      </c>
      <c r="N614" s="659">
        <v>2</v>
      </c>
      <c r="O614" s="663">
        <v>1</v>
      </c>
      <c r="P614" s="662"/>
      <c r="Q614" s="664">
        <v>0</v>
      </c>
      <c r="R614" s="659"/>
      <c r="S614" s="664">
        <v>0</v>
      </c>
      <c r="T614" s="663"/>
      <c r="U614" s="665">
        <v>0</v>
      </c>
    </row>
    <row r="615" spans="1:21" ht="14.4" customHeight="1" x14ac:dyDescent="0.3">
      <c r="A615" s="658">
        <v>50</v>
      </c>
      <c r="B615" s="659" t="s">
        <v>517</v>
      </c>
      <c r="C615" s="659">
        <v>89301502</v>
      </c>
      <c r="D615" s="660" t="s">
        <v>3256</v>
      </c>
      <c r="E615" s="661" t="s">
        <v>2381</v>
      </c>
      <c r="F615" s="659" t="s">
        <v>2370</v>
      </c>
      <c r="G615" s="659" t="s">
        <v>2844</v>
      </c>
      <c r="H615" s="659" t="s">
        <v>518</v>
      </c>
      <c r="I615" s="659" t="s">
        <v>2845</v>
      </c>
      <c r="J615" s="659" t="s">
        <v>2846</v>
      </c>
      <c r="K615" s="659" t="s">
        <v>2847</v>
      </c>
      <c r="L615" s="662">
        <v>224.9</v>
      </c>
      <c r="M615" s="662">
        <v>224.9</v>
      </c>
      <c r="N615" s="659">
        <v>1</v>
      </c>
      <c r="O615" s="663">
        <v>1</v>
      </c>
      <c r="P615" s="662">
        <v>224.9</v>
      </c>
      <c r="Q615" s="664">
        <v>1</v>
      </c>
      <c r="R615" s="659">
        <v>1</v>
      </c>
      <c r="S615" s="664">
        <v>1</v>
      </c>
      <c r="T615" s="663">
        <v>1</v>
      </c>
      <c r="U615" s="665">
        <v>1</v>
      </c>
    </row>
    <row r="616" spans="1:21" ht="14.4" customHeight="1" x14ac:dyDescent="0.3">
      <c r="A616" s="658">
        <v>50</v>
      </c>
      <c r="B616" s="659" t="s">
        <v>517</v>
      </c>
      <c r="C616" s="659">
        <v>89301502</v>
      </c>
      <c r="D616" s="660" t="s">
        <v>3256</v>
      </c>
      <c r="E616" s="661" t="s">
        <v>2381</v>
      </c>
      <c r="F616" s="659" t="s">
        <v>2370</v>
      </c>
      <c r="G616" s="659" t="s">
        <v>3078</v>
      </c>
      <c r="H616" s="659" t="s">
        <v>518</v>
      </c>
      <c r="I616" s="659" t="s">
        <v>742</v>
      </c>
      <c r="J616" s="659" t="s">
        <v>743</v>
      </c>
      <c r="K616" s="659" t="s">
        <v>744</v>
      </c>
      <c r="L616" s="662">
        <v>56.69</v>
      </c>
      <c r="M616" s="662">
        <v>113.38</v>
      </c>
      <c r="N616" s="659">
        <v>2</v>
      </c>
      <c r="O616" s="663">
        <v>0.5</v>
      </c>
      <c r="P616" s="662">
        <v>113.38</v>
      </c>
      <c r="Q616" s="664">
        <v>1</v>
      </c>
      <c r="R616" s="659">
        <v>2</v>
      </c>
      <c r="S616" s="664">
        <v>1</v>
      </c>
      <c r="T616" s="663">
        <v>0.5</v>
      </c>
      <c r="U616" s="665">
        <v>1</v>
      </c>
    </row>
    <row r="617" spans="1:21" ht="14.4" customHeight="1" x14ac:dyDescent="0.3">
      <c r="A617" s="658">
        <v>50</v>
      </c>
      <c r="B617" s="659" t="s">
        <v>517</v>
      </c>
      <c r="C617" s="659">
        <v>89301502</v>
      </c>
      <c r="D617" s="660" t="s">
        <v>3256</v>
      </c>
      <c r="E617" s="661" t="s">
        <v>2381</v>
      </c>
      <c r="F617" s="659" t="s">
        <v>2370</v>
      </c>
      <c r="G617" s="659" t="s">
        <v>2848</v>
      </c>
      <c r="H617" s="659" t="s">
        <v>518</v>
      </c>
      <c r="I617" s="659" t="s">
        <v>2849</v>
      </c>
      <c r="J617" s="659" t="s">
        <v>2850</v>
      </c>
      <c r="K617" s="659" t="s">
        <v>2851</v>
      </c>
      <c r="L617" s="662">
        <v>91.52</v>
      </c>
      <c r="M617" s="662">
        <v>183.04</v>
      </c>
      <c r="N617" s="659">
        <v>2</v>
      </c>
      <c r="O617" s="663">
        <v>1.5</v>
      </c>
      <c r="P617" s="662">
        <v>183.04</v>
      </c>
      <c r="Q617" s="664">
        <v>1</v>
      </c>
      <c r="R617" s="659">
        <v>2</v>
      </c>
      <c r="S617" s="664">
        <v>1</v>
      </c>
      <c r="T617" s="663">
        <v>1.5</v>
      </c>
      <c r="U617" s="665">
        <v>1</v>
      </c>
    </row>
    <row r="618" spans="1:21" ht="14.4" customHeight="1" x14ac:dyDescent="0.3">
      <c r="A618" s="658">
        <v>50</v>
      </c>
      <c r="B618" s="659" t="s">
        <v>517</v>
      </c>
      <c r="C618" s="659">
        <v>89301502</v>
      </c>
      <c r="D618" s="660" t="s">
        <v>3256</v>
      </c>
      <c r="E618" s="661" t="s">
        <v>2381</v>
      </c>
      <c r="F618" s="659" t="s">
        <v>2370</v>
      </c>
      <c r="G618" s="659" t="s">
        <v>2673</v>
      </c>
      <c r="H618" s="659" t="s">
        <v>1208</v>
      </c>
      <c r="I618" s="659" t="s">
        <v>1433</v>
      </c>
      <c r="J618" s="659" t="s">
        <v>1434</v>
      </c>
      <c r="K618" s="659" t="s">
        <v>1435</v>
      </c>
      <c r="L618" s="662">
        <v>140.03</v>
      </c>
      <c r="M618" s="662">
        <v>2100.4500000000003</v>
      </c>
      <c r="N618" s="659">
        <v>15</v>
      </c>
      <c r="O618" s="663">
        <v>2.5</v>
      </c>
      <c r="P618" s="662"/>
      <c r="Q618" s="664">
        <v>0</v>
      </c>
      <c r="R618" s="659"/>
      <c r="S618" s="664">
        <v>0</v>
      </c>
      <c r="T618" s="663"/>
      <c r="U618" s="665">
        <v>0</v>
      </c>
    </row>
    <row r="619" spans="1:21" ht="14.4" customHeight="1" x14ac:dyDescent="0.3">
      <c r="A619" s="658">
        <v>50</v>
      </c>
      <c r="B619" s="659" t="s">
        <v>517</v>
      </c>
      <c r="C619" s="659">
        <v>89301502</v>
      </c>
      <c r="D619" s="660" t="s">
        <v>3256</v>
      </c>
      <c r="E619" s="661" t="s">
        <v>2381</v>
      </c>
      <c r="F619" s="659" t="s">
        <v>2370</v>
      </c>
      <c r="G619" s="659" t="s">
        <v>2435</v>
      </c>
      <c r="H619" s="659" t="s">
        <v>1208</v>
      </c>
      <c r="I619" s="659" t="s">
        <v>1234</v>
      </c>
      <c r="J619" s="659" t="s">
        <v>2284</v>
      </c>
      <c r="K619" s="659" t="s">
        <v>957</v>
      </c>
      <c r="L619" s="662">
        <v>134.83000000000001</v>
      </c>
      <c r="M619" s="662">
        <v>808.98</v>
      </c>
      <c r="N619" s="659">
        <v>6</v>
      </c>
      <c r="O619" s="663">
        <v>1</v>
      </c>
      <c r="P619" s="662">
        <v>404.49</v>
      </c>
      <c r="Q619" s="664">
        <v>0.5</v>
      </c>
      <c r="R619" s="659">
        <v>3</v>
      </c>
      <c r="S619" s="664">
        <v>0.5</v>
      </c>
      <c r="T619" s="663">
        <v>0.5</v>
      </c>
      <c r="U619" s="665">
        <v>0.5</v>
      </c>
    </row>
    <row r="620" spans="1:21" ht="14.4" customHeight="1" x14ac:dyDescent="0.3">
      <c r="A620" s="658">
        <v>50</v>
      </c>
      <c r="B620" s="659" t="s">
        <v>517</v>
      </c>
      <c r="C620" s="659">
        <v>89301502</v>
      </c>
      <c r="D620" s="660" t="s">
        <v>3256</v>
      </c>
      <c r="E620" s="661" t="s">
        <v>2381</v>
      </c>
      <c r="F620" s="659" t="s">
        <v>2370</v>
      </c>
      <c r="G620" s="659" t="s">
        <v>2435</v>
      </c>
      <c r="H620" s="659" t="s">
        <v>518</v>
      </c>
      <c r="I620" s="659" t="s">
        <v>3079</v>
      </c>
      <c r="J620" s="659" t="s">
        <v>3080</v>
      </c>
      <c r="K620" s="659" t="s">
        <v>890</v>
      </c>
      <c r="L620" s="662">
        <v>67.42</v>
      </c>
      <c r="M620" s="662">
        <v>202.26</v>
      </c>
      <c r="N620" s="659">
        <v>3</v>
      </c>
      <c r="O620" s="663">
        <v>0.5</v>
      </c>
      <c r="P620" s="662">
        <v>202.26</v>
      </c>
      <c r="Q620" s="664">
        <v>1</v>
      </c>
      <c r="R620" s="659">
        <v>3</v>
      </c>
      <c r="S620" s="664">
        <v>1</v>
      </c>
      <c r="T620" s="663">
        <v>0.5</v>
      </c>
      <c r="U620" s="665">
        <v>1</v>
      </c>
    </row>
    <row r="621" spans="1:21" ht="14.4" customHeight="1" x14ac:dyDescent="0.3">
      <c r="A621" s="658">
        <v>50</v>
      </c>
      <c r="B621" s="659" t="s">
        <v>517</v>
      </c>
      <c r="C621" s="659">
        <v>89301502</v>
      </c>
      <c r="D621" s="660" t="s">
        <v>3256</v>
      </c>
      <c r="E621" s="661" t="s">
        <v>2381</v>
      </c>
      <c r="F621" s="659" t="s">
        <v>2370</v>
      </c>
      <c r="G621" s="659" t="s">
        <v>2435</v>
      </c>
      <c r="H621" s="659" t="s">
        <v>518</v>
      </c>
      <c r="I621" s="659" t="s">
        <v>3081</v>
      </c>
      <c r="J621" s="659" t="s">
        <v>3082</v>
      </c>
      <c r="K621" s="659" t="s">
        <v>957</v>
      </c>
      <c r="L621" s="662">
        <v>134.83000000000001</v>
      </c>
      <c r="M621" s="662">
        <v>404.49</v>
      </c>
      <c r="N621" s="659">
        <v>3</v>
      </c>
      <c r="O621" s="663">
        <v>1</v>
      </c>
      <c r="P621" s="662">
        <v>404.49</v>
      </c>
      <c r="Q621" s="664">
        <v>1</v>
      </c>
      <c r="R621" s="659">
        <v>3</v>
      </c>
      <c r="S621" s="664">
        <v>1</v>
      </c>
      <c r="T621" s="663">
        <v>1</v>
      </c>
      <c r="U621" s="665">
        <v>1</v>
      </c>
    </row>
    <row r="622" spans="1:21" ht="14.4" customHeight="1" x14ac:dyDescent="0.3">
      <c r="A622" s="658">
        <v>50</v>
      </c>
      <c r="B622" s="659" t="s">
        <v>517</v>
      </c>
      <c r="C622" s="659">
        <v>89301502</v>
      </c>
      <c r="D622" s="660" t="s">
        <v>3256</v>
      </c>
      <c r="E622" s="661" t="s">
        <v>2381</v>
      </c>
      <c r="F622" s="659" t="s">
        <v>2370</v>
      </c>
      <c r="G622" s="659" t="s">
        <v>2435</v>
      </c>
      <c r="H622" s="659" t="s">
        <v>1208</v>
      </c>
      <c r="I622" s="659" t="s">
        <v>1212</v>
      </c>
      <c r="J622" s="659" t="s">
        <v>1213</v>
      </c>
      <c r="K622" s="659" t="s">
        <v>1214</v>
      </c>
      <c r="L622" s="662">
        <v>14.6</v>
      </c>
      <c r="M622" s="662">
        <v>116.8</v>
      </c>
      <c r="N622" s="659">
        <v>8</v>
      </c>
      <c r="O622" s="663">
        <v>1</v>
      </c>
      <c r="P622" s="662"/>
      <c r="Q622" s="664">
        <v>0</v>
      </c>
      <c r="R622" s="659"/>
      <c r="S622" s="664">
        <v>0</v>
      </c>
      <c r="T622" s="663"/>
      <c r="U622" s="665">
        <v>0</v>
      </c>
    </row>
    <row r="623" spans="1:21" ht="14.4" customHeight="1" x14ac:dyDescent="0.3">
      <c r="A623" s="658">
        <v>50</v>
      </c>
      <c r="B623" s="659" t="s">
        <v>517</v>
      </c>
      <c r="C623" s="659">
        <v>89301502</v>
      </c>
      <c r="D623" s="660" t="s">
        <v>3256</v>
      </c>
      <c r="E623" s="661" t="s">
        <v>2381</v>
      </c>
      <c r="F623" s="659" t="s">
        <v>2370</v>
      </c>
      <c r="G623" s="659" t="s">
        <v>2435</v>
      </c>
      <c r="H623" s="659" t="s">
        <v>518</v>
      </c>
      <c r="I623" s="659" t="s">
        <v>3083</v>
      </c>
      <c r="J623" s="659" t="s">
        <v>2285</v>
      </c>
      <c r="K623" s="659" t="s">
        <v>1665</v>
      </c>
      <c r="L623" s="662">
        <v>224.71</v>
      </c>
      <c r="M623" s="662">
        <v>449.42</v>
      </c>
      <c r="N623" s="659">
        <v>2</v>
      </c>
      <c r="O623" s="663">
        <v>1.5</v>
      </c>
      <c r="P623" s="662">
        <v>224.71</v>
      </c>
      <c r="Q623" s="664">
        <v>0.5</v>
      </c>
      <c r="R623" s="659">
        <v>1</v>
      </c>
      <c r="S623" s="664">
        <v>0.5</v>
      </c>
      <c r="T623" s="663">
        <v>0.5</v>
      </c>
      <c r="U623" s="665">
        <v>0.33333333333333331</v>
      </c>
    </row>
    <row r="624" spans="1:21" ht="14.4" customHeight="1" x14ac:dyDescent="0.3">
      <c r="A624" s="658">
        <v>50</v>
      </c>
      <c r="B624" s="659" t="s">
        <v>517</v>
      </c>
      <c r="C624" s="659">
        <v>89301502</v>
      </c>
      <c r="D624" s="660" t="s">
        <v>3256</v>
      </c>
      <c r="E624" s="661" t="s">
        <v>2381</v>
      </c>
      <c r="F624" s="659" t="s">
        <v>2370</v>
      </c>
      <c r="G624" s="659" t="s">
        <v>2435</v>
      </c>
      <c r="H624" s="659" t="s">
        <v>518</v>
      </c>
      <c r="I624" s="659" t="s">
        <v>3084</v>
      </c>
      <c r="J624" s="659" t="s">
        <v>3080</v>
      </c>
      <c r="K624" s="659" t="s">
        <v>890</v>
      </c>
      <c r="L624" s="662">
        <v>67.42</v>
      </c>
      <c r="M624" s="662">
        <v>404.52</v>
      </c>
      <c r="N624" s="659">
        <v>6</v>
      </c>
      <c r="O624" s="663">
        <v>0.5</v>
      </c>
      <c r="P624" s="662">
        <v>404.52</v>
      </c>
      <c r="Q624" s="664">
        <v>1</v>
      </c>
      <c r="R624" s="659">
        <v>6</v>
      </c>
      <c r="S624" s="664">
        <v>1</v>
      </c>
      <c r="T624" s="663">
        <v>0.5</v>
      </c>
      <c r="U624" s="665">
        <v>1</v>
      </c>
    </row>
    <row r="625" spans="1:21" ht="14.4" customHeight="1" x14ac:dyDescent="0.3">
      <c r="A625" s="658">
        <v>50</v>
      </c>
      <c r="B625" s="659" t="s">
        <v>517</v>
      </c>
      <c r="C625" s="659">
        <v>89301502</v>
      </c>
      <c r="D625" s="660" t="s">
        <v>3256</v>
      </c>
      <c r="E625" s="661" t="s">
        <v>2381</v>
      </c>
      <c r="F625" s="659" t="s">
        <v>2370</v>
      </c>
      <c r="G625" s="659" t="s">
        <v>3085</v>
      </c>
      <c r="H625" s="659" t="s">
        <v>1208</v>
      </c>
      <c r="I625" s="659" t="s">
        <v>3086</v>
      </c>
      <c r="J625" s="659" t="s">
        <v>1445</v>
      </c>
      <c r="K625" s="659" t="s">
        <v>939</v>
      </c>
      <c r="L625" s="662">
        <v>451.96</v>
      </c>
      <c r="M625" s="662">
        <v>451.96</v>
      </c>
      <c r="N625" s="659">
        <v>1</v>
      </c>
      <c r="O625" s="663">
        <v>0.5</v>
      </c>
      <c r="P625" s="662"/>
      <c r="Q625" s="664">
        <v>0</v>
      </c>
      <c r="R625" s="659"/>
      <c r="S625" s="664">
        <v>0</v>
      </c>
      <c r="T625" s="663"/>
      <c r="U625" s="665">
        <v>0</v>
      </c>
    </row>
    <row r="626" spans="1:21" ht="14.4" customHeight="1" x14ac:dyDescent="0.3">
      <c r="A626" s="658">
        <v>50</v>
      </c>
      <c r="B626" s="659" t="s">
        <v>517</v>
      </c>
      <c r="C626" s="659">
        <v>89301502</v>
      </c>
      <c r="D626" s="660" t="s">
        <v>3256</v>
      </c>
      <c r="E626" s="661" t="s">
        <v>2381</v>
      </c>
      <c r="F626" s="659" t="s">
        <v>2370</v>
      </c>
      <c r="G626" s="659" t="s">
        <v>2477</v>
      </c>
      <c r="H626" s="659" t="s">
        <v>1208</v>
      </c>
      <c r="I626" s="659" t="s">
        <v>2736</v>
      </c>
      <c r="J626" s="659" t="s">
        <v>2737</v>
      </c>
      <c r="K626" s="659" t="s">
        <v>1926</v>
      </c>
      <c r="L626" s="662">
        <v>130.59</v>
      </c>
      <c r="M626" s="662">
        <v>391.77</v>
      </c>
      <c r="N626" s="659">
        <v>3</v>
      </c>
      <c r="O626" s="663">
        <v>1</v>
      </c>
      <c r="P626" s="662"/>
      <c r="Q626" s="664">
        <v>0</v>
      </c>
      <c r="R626" s="659"/>
      <c r="S626" s="664">
        <v>0</v>
      </c>
      <c r="T626" s="663"/>
      <c r="U626" s="665">
        <v>0</v>
      </c>
    </row>
    <row r="627" spans="1:21" ht="14.4" customHeight="1" x14ac:dyDescent="0.3">
      <c r="A627" s="658">
        <v>50</v>
      </c>
      <c r="B627" s="659" t="s">
        <v>517</v>
      </c>
      <c r="C627" s="659">
        <v>89301502</v>
      </c>
      <c r="D627" s="660" t="s">
        <v>3256</v>
      </c>
      <c r="E627" s="661" t="s">
        <v>2381</v>
      </c>
      <c r="F627" s="659" t="s">
        <v>2370</v>
      </c>
      <c r="G627" s="659" t="s">
        <v>2477</v>
      </c>
      <c r="H627" s="659" t="s">
        <v>1208</v>
      </c>
      <c r="I627" s="659" t="s">
        <v>3087</v>
      </c>
      <c r="J627" s="659" t="s">
        <v>2737</v>
      </c>
      <c r="K627" s="659" t="s">
        <v>1946</v>
      </c>
      <c r="L627" s="662">
        <v>391.77</v>
      </c>
      <c r="M627" s="662">
        <v>1175.31</v>
      </c>
      <c r="N627" s="659">
        <v>3</v>
      </c>
      <c r="O627" s="663">
        <v>1.5</v>
      </c>
      <c r="P627" s="662"/>
      <c r="Q627" s="664">
        <v>0</v>
      </c>
      <c r="R627" s="659"/>
      <c r="S627" s="664">
        <v>0</v>
      </c>
      <c r="T627" s="663"/>
      <c r="U627" s="665">
        <v>0</v>
      </c>
    </row>
    <row r="628" spans="1:21" ht="14.4" customHeight="1" x14ac:dyDescent="0.3">
      <c r="A628" s="658">
        <v>50</v>
      </c>
      <c r="B628" s="659" t="s">
        <v>517</v>
      </c>
      <c r="C628" s="659">
        <v>89301502</v>
      </c>
      <c r="D628" s="660" t="s">
        <v>3256</v>
      </c>
      <c r="E628" s="661" t="s">
        <v>2381</v>
      </c>
      <c r="F628" s="659" t="s">
        <v>2370</v>
      </c>
      <c r="G628" s="659" t="s">
        <v>2477</v>
      </c>
      <c r="H628" s="659" t="s">
        <v>1208</v>
      </c>
      <c r="I628" s="659" t="s">
        <v>2860</v>
      </c>
      <c r="J628" s="659" t="s">
        <v>2656</v>
      </c>
      <c r="K628" s="659" t="s">
        <v>2861</v>
      </c>
      <c r="L628" s="662">
        <v>605.65</v>
      </c>
      <c r="M628" s="662">
        <v>4239.5499999999993</v>
      </c>
      <c r="N628" s="659">
        <v>7</v>
      </c>
      <c r="O628" s="663">
        <v>4.5</v>
      </c>
      <c r="P628" s="662">
        <v>1816.9499999999998</v>
      </c>
      <c r="Q628" s="664">
        <v>0.4285714285714286</v>
      </c>
      <c r="R628" s="659">
        <v>3</v>
      </c>
      <c r="S628" s="664">
        <v>0.42857142857142855</v>
      </c>
      <c r="T628" s="663">
        <v>2</v>
      </c>
      <c r="U628" s="665">
        <v>0.44444444444444442</v>
      </c>
    </row>
    <row r="629" spans="1:21" ht="14.4" customHeight="1" x14ac:dyDescent="0.3">
      <c r="A629" s="658">
        <v>50</v>
      </c>
      <c r="B629" s="659" t="s">
        <v>517</v>
      </c>
      <c r="C629" s="659">
        <v>89301502</v>
      </c>
      <c r="D629" s="660" t="s">
        <v>3256</v>
      </c>
      <c r="E629" s="661" t="s">
        <v>2381</v>
      </c>
      <c r="F629" s="659" t="s">
        <v>2370</v>
      </c>
      <c r="G629" s="659" t="s">
        <v>2437</v>
      </c>
      <c r="H629" s="659" t="s">
        <v>518</v>
      </c>
      <c r="I629" s="659" t="s">
        <v>3088</v>
      </c>
      <c r="J629" s="659" t="s">
        <v>3089</v>
      </c>
      <c r="K629" s="659" t="s">
        <v>3090</v>
      </c>
      <c r="L629" s="662">
        <v>74.930000000000007</v>
      </c>
      <c r="M629" s="662">
        <v>149.86000000000001</v>
      </c>
      <c r="N629" s="659">
        <v>2</v>
      </c>
      <c r="O629" s="663">
        <v>0.5</v>
      </c>
      <c r="P629" s="662">
        <v>149.86000000000001</v>
      </c>
      <c r="Q629" s="664">
        <v>1</v>
      </c>
      <c r="R629" s="659">
        <v>2</v>
      </c>
      <c r="S629" s="664">
        <v>1</v>
      </c>
      <c r="T629" s="663">
        <v>0.5</v>
      </c>
      <c r="U629" s="665">
        <v>1</v>
      </c>
    </row>
    <row r="630" spans="1:21" ht="14.4" customHeight="1" x14ac:dyDescent="0.3">
      <c r="A630" s="658">
        <v>50</v>
      </c>
      <c r="B630" s="659" t="s">
        <v>517</v>
      </c>
      <c r="C630" s="659">
        <v>89301502</v>
      </c>
      <c r="D630" s="660" t="s">
        <v>3256</v>
      </c>
      <c r="E630" s="661" t="s">
        <v>2381</v>
      </c>
      <c r="F630" s="659" t="s">
        <v>2370</v>
      </c>
      <c r="G630" s="659" t="s">
        <v>2551</v>
      </c>
      <c r="H630" s="659" t="s">
        <v>1208</v>
      </c>
      <c r="I630" s="659" t="s">
        <v>1430</v>
      </c>
      <c r="J630" s="659" t="s">
        <v>2340</v>
      </c>
      <c r="K630" s="659" t="s">
        <v>2341</v>
      </c>
      <c r="L630" s="662">
        <v>201.75</v>
      </c>
      <c r="M630" s="662">
        <v>403.5</v>
      </c>
      <c r="N630" s="659">
        <v>2</v>
      </c>
      <c r="O630" s="663">
        <v>0.5</v>
      </c>
      <c r="P630" s="662">
        <v>403.5</v>
      </c>
      <c r="Q630" s="664">
        <v>1</v>
      </c>
      <c r="R630" s="659">
        <v>2</v>
      </c>
      <c r="S630" s="664">
        <v>1</v>
      </c>
      <c r="T630" s="663">
        <v>0.5</v>
      </c>
      <c r="U630" s="665">
        <v>1</v>
      </c>
    </row>
    <row r="631" spans="1:21" ht="14.4" customHeight="1" x14ac:dyDescent="0.3">
      <c r="A631" s="658">
        <v>50</v>
      </c>
      <c r="B631" s="659" t="s">
        <v>517</v>
      </c>
      <c r="C631" s="659">
        <v>89301502</v>
      </c>
      <c r="D631" s="660" t="s">
        <v>3256</v>
      </c>
      <c r="E631" s="661" t="s">
        <v>2381</v>
      </c>
      <c r="F631" s="659" t="s">
        <v>2370</v>
      </c>
      <c r="G631" s="659" t="s">
        <v>3091</v>
      </c>
      <c r="H631" s="659" t="s">
        <v>518</v>
      </c>
      <c r="I631" s="659" t="s">
        <v>3092</v>
      </c>
      <c r="J631" s="659" t="s">
        <v>3093</v>
      </c>
      <c r="K631" s="659" t="s">
        <v>3094</v>
      </c>
      <c r="L631" s="662">
        <v>0</v>
      </c>
      <c r="M631" s="662">
        <v>0</v>
      </c>
      <c r="N631" s="659">
        <v>4</v>
      </c>
      <c r="O631" s="663">
        <v>2.5</v>
      </c>
      <c r="P631" s="662">
        <v>0</v>
      </c>
      <c r="Q631" s="664"/>
      <c r="R631" s="659">
        <v>3</v>
      </c>
      <c r="S631" s="664">
        <v>0.75</v>
      </c>
      <c r="T631" s="663">
        <v>2</v>
      </c>
      <c r="U631" s="665">
        <v>0.8</v>
      </c>
    </row>
    <row r="632" spans="1:21" ht="14.4" customHeight="1" x14ac:dyDescent="0.3">
      <c r="A632" s="658">
        <v>50</v>
      </c>
      <c r="B632" s="659" t="s">
        <v>517</v>
      </c>
      <c r="C632" s="659">
        <v>89301502</v>
      </c>
      <c r="D632" s="660" t="s">
        <v>3256</v>
      </c>
      <c r="E632" s="661" t="s">
        <v>2381</v>
      </c>
      <c r="F632" s="659" t="s">
        <v>2370</v>
      </c>
      <c r="G632" s="659" t="s">
        <v>3091</v>
      </c>
      <c r="H632" s="659" t="s">
        <v>518</v>
      </c>
      <c r="I632" s="659" t="s">
        <v>3095</v>
      </c>
      <c r="J632" s="659" t="s">
        <v>3096</v>
      </c>
      <c r="K632" s="659" t="s">
        <v>3097</v>
      </c>
      <c r="L632" s="662">
        <v>0</v>
      </c>
      <c r="M632" s="662">
        <v>0</v>
      </c>
      <c r="N632" s="659">
        <v>1</v>
      </c>
      <c r="O632" s="663">
        <v>1</v>
      </c>
      <c r="P632" s="662"/>
      <c r="Q632" s="664"/>
      <c r="R632" s="659"/>
      <c r="S632" s="664">
        <v>0</v>
      </c>
      <c r="T632" s="663"/>
      <c r="U632" s="665">
        <v>0</v>
      </c>
    </row>
    <row r="633" spans="1:21" ht="14.4" customHeight="1" x14ac:dyDescent="0.3">
      <c r="A633" s="658">
        <v>50</v>
      </c>
      <c r="B633" s="659" t="s">
        <v>517</v>
      </c>
      <c r="C633" s="659">
        <v>89301502</v>
      </c>
      <c r="D633" s="660" t="s">
        <v>3256</v>
      </c>
      <c r="E633" s="661" t="s">
        <v>2381</v>
      </c>
      <c r="F633" s="659" t="s">
        <v>2370</v>
      </c>
      <c r="G633" s="659" t="s">
        <v>3098</v>
      </c>
      <c r="H633" s="659" t="s">
        <v>518</v>
      </c>
      <c r="I633" s="659" t="s">
        <v>3099</v>
      </c>
      <c r="J633" s="659" t="s">
        <v>3100</v>
      </c>
      <c r="K633" s="659" t="s">
        <v>3101</v>
      </c>
      <c r="L633" s="662">
        <v>73.34</v>
      </c>
      <c r="M633" s="662">
        <v>440.04</v>
      </c>
      <c r="N633" s="659">
        <v>6</v>
      </c>
      <c r="O633" s="663">
        <v>1</v>
      </c>
      <c r="P633" s="662"/>
      <c r="Q633" s="664">
        <v>0</v>
      </c>
      <c r="R633" s="659"/>
      <c r="S633" s="664">
        <v>0</v>
      </c>
      <c r="T633" s="663"/>
      <c r="U633" s="665">
        <v>0</v>
      </c>
    </row>
    <row r="634" spans="1:21" ht="14.4" customHeight="1" x14ac:dyDescent="0.3">
      <c r="A634" s="658">
        <v>50</v>
      </c>
      <c r="B634" s="659" t="s">
        <v>517</v>
      </c>
      <c r="C634" s="659">
        <v>89301502</v>
      </c>
      <c r="D634" s="660" t="s">
        <v>3256</v>
      </c>
      <c r="E634" s="661" t="s">
        <v>2381</v>
      </c>
      <c r="F634" s="659" t="s">
        <v>2370</v>
      </c>
      <c r="G634" s="659" t="s">
        <v>2762</v>
      </c>
      <c r="H634" s="659" t="s">
        <v>518</v>
      </c>
      <c r="I634" s="659" t="s">
        <v>3102</v>
      </c>
      <c r="J634" s="659" t="s">
        <v>3103</v>
      </c>
      <c r="K634" s="659" t="s">
        <v>1282</v>
      </c>
      <c r="L634" s="662">
        <v>60.94</v>
      </c>
      <c r="M634" s="662">
        <v>243.76</v>
      </c>
      <c r="N634" s="659">
        <v>4</v>
      </c>
      <c r="O634" s="663">
        <v>1</v>
      </c>
      <c r="P634" s="662">
        <v>243.76</v>
      </c>
      <c r="Q634" s="664">
        <v>1</v>
      </c>
      <c r="R634" s="659">
        <v>4</v>
      </c>
      <c r="S634" s="664">
        <v>1</v>
      </c>
      <c r="T634" s="663">
        <v>1</v>
      </c>
      <c r="U634" s="665">
        <v>1</v>
      </c>
    </row>
    <row r="635" spans="1:21" ht="14.4" customHeight="1" x14ac:dyDescent="0.3">
      <c r="A635" s="658">
        <v>50</v>
      </c>
      <c r="B635" s="659" t="s">
        <v>517</v>
      </c>
      <c r="C635" s="659">
        <v>89301502</v>
      </c>
      <c r="D635" s="660" t="s">
        <v>3256</v>
      </c>
      <c r="E635" s="661" t="s">
        <v>2381</v>
      </c>
      <c r="F635" s="659" t="s">
        <v>2370</v>
      </c>
      <c r="G635" s="659" t="s">
        <v>2676</v>
      </c>
      <c r="H635" s="659" t="s">
        <v>518</v>
      </c>
      <c r="I635" s="659" t="s">
        <v>754</v>
      </c>
      <c r="J635" s="659" t="s">
        <v>2677</v>
      </c>
      <c r="K635" s="659" t="s">
        <v>2678</v>
      </c>
      <c r="L635" s="662">
        <v>0</v>
      </c>
      <c r="M635" s="662">
        <v>0</v>
      </c>
      <c r="N635" s="659">
        <v>9</v>
      </c>
      <c r="O635" s="663">
        <v>2.5</v>
      </c>
      <c r="P635" s="662">
        <v>0</v>
      </c>
      <c r="Q635" s="664"/>
      <c r="R635" s="659">
        <v>4</v>
      </c>
      <c r="S635" s="664">
        <v>0.44444444444444442</v>
      </c>
      <c r="T635" s="663">
        <v>1</v>
      </c>
      <c r="U635" s="665">
        <v>0.4</v>
      </c>
    </row>
    <row r="636" spans="1:21" ht="14.4" customHeight="1" x14ac:dyDescent="0.3">
      <c r="A636" s="658">
        <v>50</v>
      </c>
      <c r="B636" s="659" t="s">
        <v>517</v>
      </c>
      <c r="C636" s="659">
        <v>89301502</v>
      </c>
      <c r="D636" s="660" t="s">
        <v>3256</v>
      </c>
      <c r="E636" s="661" t="s">
        <v>2381</v>
      </c>
      <c r="F636" s="659" t="s">
        <v>2370</v>
      </c>
      <c r="G636" s="659" t="s">
        <v>2481</v>
      </c>
      <c r="H636" s="659" t="s">
        <v>518</v>
      </c>
      <c r="I636" s="659" t="s">
        <v>700</v>
      </c>
      <c r="J636" s="659" t="s">
        <v>701</v>
      </c>
      <c r="K636" s="659" t="s">
        <v>2482</v>
      </c>
      <c r="L636" s="662">
        <v>219.94</v>
      </c>
      <c r="M636" s="662">
        <v>1979.46</v>
      </c>
      <c r="N636" s="659">
        <v>9</v>
      </c>
      <c r="O636" s="663">
        <v>4</v>
      </c>
      <c r="P636" s="662">
        <v>659.81999999999994</v>
      </c>
      <c r="Q636" s="664">
        <v>0.33333333333333331</v>
      </c>
      <c r="R636" s="659">
        <v>3</v>
      </c>
      <c r="S636" s="664">
        <v>0.33333333333333331</v>
      </c>
      <c r="T636" s="663">
        <v>1</v>
      </c>
      <c r="U636" s="665">
        <v>0.25</v>
      </c>
    </row>
    <row r="637" spans="1:21" ht="14.4" customHeight="1" x14ac:dyDescent="0.3">
      <c r="A637" s="658">
        <v>50</v>
      </c>
      <c r="B637" s="659" t="s">
        <v>517</v>
      </c>
      <c r="C637" s="659">
        <v>89301502</v>
      </c>
      <c r="D637" s="660" t="s">
        <v>3256</v>
      </c>
      <c r="E637" s="661" t="s">
        <v>2381</v>
      </c>
      <c r="F637" s="659" t="s">
        <v>2370</v>
      </c>
      <c r="G637" s="659" t="s">
        <v>2481</v>
      </c>
      <c r="H637" s="659" t="s">
        <v>518</v>
      </c>
      <c r="I637" s="659" t="s">
        <v>3104</v>
      </c>
      <c r="J637" s="659" t="s">
        <v>701</v>
      </c>
      <c r="K637" s="659" t="s">
        <v>3105</v>
      </c>
      <c r="L637" s="662">
        <v>0</v>
      </c>
      <c r="M637" s="662">
        <v>0</v>
      </c>
      <c r="N637" s="659">
        <v>1</v>
      </c>
      <c r="O637" s="663">
        <v>0.5</v>
      </c>
      <c r="P637" s="662"/>
      <c r="Q637" s="664"/>
      <c r="R637" s="659"/>
      <c r="S637" s="664">
        <v>0</v>
      </c>
      <c r="T637" s="663"/>
      <c r="U637" s="665">
        <v>0</v>
      </c>
    </row>
    <row r="638" spans="1:21" ht="14.4" customHeight="1" x14ac:dyDescent="0.3">
      <c r="A638" s="658">
        <v>50</v>
      </c>
      <c r="B638" s="659" t="s">
        <v>517</v>
      </c>
      <c r="C638" s="659">
        <v>89301502</v>
      </c>
      <c r="D638" s="660" t="s">
        <v>3256</v>
      </c>
      <c r="E638" s="661" t="s">
        <v>2381</v>
      </c>
      <c r="F638" s="659" t="s">
        <v>2370</v>
      </c>
      <c r="G638" s="659" t="s">
        <v>3106</v>
      </c>
      <c r="H638" s="659" t="s">
        <v>518</v>
      </c>
      <c r="I638" s="659" t="s">
        <v>3107</v>
      </c>
      <c r="J638" s="659" t="s">
        <v>3108</v>
      </c>
      <c r="K638" s="659" t="s">
        <v>3109</v>
      </c>
      <c r="L638" s="662">
        <v>0</v>
      </c>
      <c r="M638" s="662">
        <v>0</v>
      </c>
      <c r="N638" s="659">
        <v>1</v>
      </c>
      <c r="O638" s="663">
        <v>0.5</v>
      </c>
      <c r="P638" s="662"/>
      <c r="Q638" s="664"/>
      <c r="R638" s="659"/>
      <c r="S638" s="664">
        <v>0</v>
      </c>
      <c r="T638" s="663"/>
      <c r="U638" s="665">
        <v>0</v>
      </c>
    </row>
    <row r="639" spans="1:21" ht="14.4" customHeight="1" x14ac:dyDescent="0.3">
      <c r="A639" s="658">
        <v>50</v>
      </c>
      <c r="B639" s="659" t="s">
        <v>517</v>
      </c>
      <c r="C639" s="659">
        <v>89301502</v>
      </c>
      <c r="D639" s="660" t="s">
        <v>3256</v>
      </c>
      <c r="E639" s="661" t="s">
        <v>2381</v>
      </c>
      <c r="F639" s="659" t="s">
        <v>2370</v>
      </c>
      <c r="G639" s="659" t="s">
        <v>2738</v>
      </c>
      <c r="H639" s="659" t="s">
        <v>1208</v>
      </c>
      <c r="I639" s="659" t="s">
        <v>1382</v>
      </c>
      <c r="J639" s="659" t="s">
        <v>1383</v>
      </c>
      <c r="K639" s="659" t="s">
        <v>1384</v>
      </c>
      <c r="L639" s="662">
        <v>143.69999999999999</v>
      </c>
      <c r="M639" s="662">
        <v>143.69999999999999</v>
      </c>
      <c r="N639" s="659">
        <v>1</v>
      </c>
      <c r="O639" s="663">
        <v>1</v>
      </c>
      <c r="P639" s="662">
        <v>143.69999999999999</v>
      </c>
      <c r="Q639" s="664">
        <v>1</v>
      </c>
      <c r="R639" s="659">
        <v>1</v>
      </c>
      <c r="S639" s="664">
        <v>1</v>
      </c>
      <c r="T639" s="663">
        <v>1</v>
      </c>
      <c r="U639" s="665">
        <v>1</v>
      </c>
    </row>
    <row r="640" spans="1:21" ht="14.4" customHeight="1" x14ac:dyDescent="0.3">
      <c r="A640" s="658">
        <v>50</v>
      </c>
      <c r="B640" s="659" t="s">
        <v>517</v>
      </c>
      <c r="C640" s="659">
        <v>89301502</v>
      </c>
      <c r="D640" s="660" t="s">
        <v>3256</v>
      </c>
      <c r="E640" s="661" t="s">
        <v>2381</v>
      </c>
      <c r="F640" s="659" t="s">
        <v>2370</v>
      </c>
      <c r="G640" s="659" t="s">
        <v>2738</v>
      </c>
      <c r="H640" s="659" t="s">
        <v>1208</v>
      </c>
      <c r="I640" s="659" t="s">
        <v>2865</v>
      </c>
      <c r="J640" s="659" t="s">
        <v>1383</v>
      </c>
      <c r="K640" s="659" t="s">
        <v>2866</v>
      </c>
      <c r="L640" s="662">
        <v>479.04</v>
      </c>
      <c r="M640" s="662">
        <v>958.08</v>
      </c>
      <c r="N640" s="659">
        <v>2</v>
      </c>
      <c r="O640" s="663">
        <v>1</v>
      </c>
      <c r="P640" s="662">
        <v>479.04</v>
      </c>
      <c r="Q640" s="664">
        <v>0.5</v>
      </c>
      <c r="R640" s="659">
        <v>1</v>
      </c>
      <c r="S640" s="664">
        <v>0.5</v>
      </c>
      <c r="T640" s="663">
        <v>0.5</v>
      </c>
      <c r="U640" s="665">
        <v>0.5</v>
      </c>
    </row>
    <row r="641" spans="1:21" ht="14.4" customHeight="1" x14ac:dyDescent="0.3">
      <c r="A641" s="658">
        <v>50</v>
      </c>
      <c r="B641" s="659" t="s">
        <v>517</v>
      </c>
      <c r="C641" s="659">
        <v>89301502</v>
      </c>
      <c r="D641" s="660" t="s">
        <v>3256</v>
      </c>
      <c r="E641" s="661" t="s">
        <v>2381</v>
      </c>
      <c r="F641" s="659" t="s">
        <v>2370</v>
      </c>
      <c r="G641" s="659" t="s">
        <v>2738</v>
      </c>
      <c r="H641" s="659" t="s">
        <v>1208</v>
      </c>
      <c r="I641" s="659" t="s">
        <v>2865</v>
      </c>
      <c r="J641" s="659" t="s">
        <v>1383</v>
      </c>
      <c r="K641" s="659" t="s">
        <v>2866</v>
      </c>
      <c r="L641" s="662">
        <v>479.02</v>
      </c>
      <c r="M641" s="662">
        <v>958.04</v>
      </c>
      <c r="N641" s="659">
        <v>2</v>
      </c>
      <c r="O641" s="663">
        <v>1</v>
      </c>
      <c r="P641" s="662"/>
      <c r="Q641" s="664">
        <v>0</v>
      </c>
      <c r="R641" s="659"/>
      <c r="S641" s="664">
        <v>0</v>
      </c>
      <c r="T641" s="663"/>
      <c r="U641" s="665">
        <v>0</v>
      </c>
    </row>
    <row r="642" spans="1:21" ht="14.4" customHeight="1" x14ac:dyDescent="0.3">
      <c r="A642" s="658">
        <v>50</v>
      </c>
      <c r="B642" s="659" t="s">
        <v>517</v>
      </c>
      <c r="C642" s="659">
        <v>89301502</v>
      </c>
      <c r="D642" s="660" t="s">
        <v>3256</v>
      </c>
      <c r="E642" s="661" t="s">
        <v>2381</v>
      </c>
      <c r="F642" s="659" t="s">
        <v>2370</v>
      </c>
      <c r="G642" s="659" t="s">
        <v>2738</v>
      </c>
      <c r="H642" s="659" t="s">
        <v>518</v>
      </c>
      <c r="I642" s="659" t="s">
        <v>3110</v>
      </c>
      <c r="J642" s="659" t="s">
        <v>3111</v>
      </c>
      <c r="K642" s="659" t="s">
        <v>3112</v>
      </c>
      <c r="L642" s="662">
        <v>469.47</v>
      </c>
      <c r="M642" s="662">
        <v>938.94</v>
      </c>
      <c r="N642" s="659">
        <v>2</v>
      </c>
      <c r="O642" s="663">
        <v>1</v>
      </c>
      <c r="P642" s="662">
        <v>938.94</v>
      </c>
      <c r="Q642" s="664">
        <v>1</v>
      </c>
      <c r="R642" s="659">
        <v>2</v>
      </c>
      <c r="S642" s="664">
        <v>1</v>
      </c>
      <c r="T642" s="663">
        <v>1</v>
      </c>
      <c r="U642" s="665">
        <v>1</v>
      </c>
    </row>
    <row r="643" spans="1:21" ht="14.4" customHeight="1" x14ac:dyDescent="0.3">
      <c r="A643" s="658">
        <v>50</v>
      </c>
      <c r="B643" s="659" t="s">
        <v>517</v>
      </c>
      <c r="C643" s="659">
        <v>89301502</v>
      </c>
      <c r="D643" s="660" t="s">
        <v>3256</v>
      </c>
      <c r="E643" s="661" t="s">
        <v>2381</v>
      </c>
      <c r="F643" s="659" t="s">
        <v>2370</v>
      </c>
      <c r="G643" s="659" t="s">
        <v>2763</v>
      </c>
      <c r="H643" s="659" t="s">
        <v>518</v>
      </c>
      <c r="I643" s="659" t="s">
        <v>3113</v>
      </c>
      <c r="J643" s="659" t="s">
        <v>3114</v>
      </c>
      <c r="K643" s="659" t="s">
        <v>698</v>
      </c>
      <c r="L643" s="662">
        <v>258.10000000000002</v>
      </c>
      <c r="M643" s="662">
        <v>1032.4000000000001</v>
      </c>
      <c r="N643" s="659">
        <v>4</v>
      </c>
      <c r="O643" s="663">
        <v>1</v>
      </c>
      <c r="P643" s="662"/>
      <c r="Q643" s="664">
        <v>0</v>
      </c>
      <c r="R643" s="659"/>
      <c r="S643" s="664">
        <v>0</v>
      </c>
      <c r="T643" s="663"/>
      <c r="U643" s="665">
        <v>0</v>
      </c>
    </row>
    <row r="644" spans="1:21" ht="14.4" customHeight="1" x14ac:dyDescent="0.3">
      <c r="A644" s="658">
        <v>50</v>
      </c>
      <c r="B644" s="659" t="s">
        <v>517</v>
      </c>
      <c r="C644" s="659">
        <v>89301502</v>
      </c>
      <c r="D644" s="660" t="s">
        <v>3256</v>
      </c>
      <c r="E644" s="661" t="s">
        <v>2381</v>
      </c>
      <c r="F644" s="659" t="s">
        <v>2370</v>
      </c>
      <c r="G644" s="659" t="s">
        <v>2552</v>
      </c>
      <c r="H644" s="659" t="s">
        <v>518</v>
      </c>
      <c r="I644" s="659" t="s">
        <v>2553</v>
      </c>
      <c r="J644" s="659" t="s">
        <v>2554</v>
      </c>
      <c r="K644" s="659" t="s">
        <v>2555</v>
      </c>
      <c r="L644" s="662">
        <v>0</v>
      </c>
      <c r="M644" s="662">
        <v>0</v>
      </c>
      <c r="N644" s="659">
        <v>1</v>
      </c>
      <c r="O644" s="663">
        <v>0.5</v>
      </c>
      <c r="P644" s="662"/>
      <c r="Q644" s="664"/>
      <c r="R644" s="659"/>
      <c r="S644" s="664">
        <v>0</v>
      </c>
      <c r="T644" s="663"/>
      <c r="U644" s="665">
        <v>0</v>
      </c>
    </row>
    <row r="645" spans="1:21" ht="14.4" customHeight="1" x14ac:dyDescent="0.3">
      <c r="A645" s="658">
        <v>50</v>
      </c>
      <c r="B645" s="659" t="s">
        <v>517</v>
      </c>
      <c r="C645" s="659">
        <v>89301502</v>
      </c>
      <c r="D645" s="660" t="s">
        <v>3256</v>
      </c>
      <c r="E645" s="661" t="s">
        <v>2381</v>
      </c>
      <c r="F645" s="659" t="s">
        <v>2370</v>
      </c>
      <c r="G645" s="659" t="s">
        <v>2552</v>
      </c>
      <c r="H645" s="659" t="s">
        <v>518</v>
      </c>
      <c r="I645" s="659" t="s">
        <v>696</v>
      </c>
      <c r="J645" s="659" t="s">
        <v>2554</v>
      </c>
      <c r="K645" s="659" t="s">
        <v>698</v>
      </c>
      <c r="L645" s="662">
        <v>129.94999999999999</v>
      </c>
      <c r="M645" s="662">
        <v>2858.8999999999996</v>
      </c>
      <c r="N645" s="659">
        <v>22</v>
      </c>
      <c r="O645" s="663">
        <v>3.5</v>
      </c>
      <c r="P645" s="662">
        <v>1039.5999999999999</v>
      </c>
      <c r="Q645" s="664">
        <v>0.36363636363636365</v>
      </c>
      <c r="R645" s="659">
        <v>8</v>
      </c>
      <c r="S645" s="664">
        <v>0.36363636363636365</v>
      </c>
      <c r="T645" s="663">
        <v>1</v>
      </c>
      <c r="U645" s="665">
        <v>0.2857142857142857</v>
      </c>
    </row>
    <row r="646" spans="1:21" ht="14.4" customHeight="1" x14ac:dyDescent="0.3">
      <c r="A646" s="658">
        <v>50</v>
      </c>
      <c r="B646" s="659" t="s">
        <v>517</v>
      </c>
      <c r="C646" s="659">
        <v>89301502</v>
      </c>
      <c r="D646" s="660" t="s">
        <v>3256</v>
      </c>
      <c r="E646" s="661" t="s">
        <v>2381</v>
      </c>
      <c r="F646" s="659" t="s">
        <v>2370</v>
      </c>
      <c r="G646" s="659" t="s">
        <v>2790</v>
      </c>
      <c r="H646" s="659" t="s">
        <v>518</v>
      </c>
      <c r="I646" s="659" t="s">
        <v>3115</v>
      </c>
      <c r="J646" s="659" t="s">
        <v>2792</v>
      </c>
      <c r="K646" s="659" t="s">
        <v>3116</v>
      </c>
      <c r="L646" s="662">
        <v>97.68</v>
      </c>
      <c r="M646" s="662">
        <v>586.08000000000004</v>
      </c>
      <c r="N646" s="659">
        <v>6</v>
      </c>
      <c r="O646" s="663">
        <v>1.5</v>
      </c>
      <c r="P646" s="662"/>
      <c r="Q646" s="664">
        <v>0</v>
      </c>
      <c r="R646" s="659"/>
      <c r="S646" s="664">
        <v>0</v>
      </c>
      <c r="T646" s="663"/>
      <c r="U646" s="665">
        <v>0</v>
      </c>
    </row>
    <row r="647" spans="1:21" ht="14.4" customHeight="1" x14ac:dyDescent="0.3">
      <c r="A647" s="658">
        <v>50</v>
      </c>
      <c r="B647" s="659" t="s">
        <v>517</v>
      </c>
      <c r="C647" s="659">
        <v>89301502</v>
      </c>
      <c r="D647" s="660" t="s">
        <v>3256</v>
      </c>
      <c r="E647" s="661" t="s">
        <v>2381</v>
      </c>
      <c r="F647" s="659" t="s">
        <v>2370</v>
      </c>
      <c r="G647" s="659" t="s">
        <v>3117</v>
      </c>
      <c r="H647" s="659" t="s">
        <v>518</v>
      </c>
      <c r="I647" s="659" t="s">
        <v>3118</v>
      </c>
      <c r="J647" s="659" t="s">
        <v>3119</v>
      </c>
      <c r="K647" s="659" t="s">
        <v>1353</v>
      </c>
      <c r="L647" s="662">
        <v>64.13</v>
      </c>
      <c r="M647" s="662">
        <v>64.13</v>
      </c>
      <c r="N647" s="659">
        <v>1</v>
      </c>
      <c r="O647" s="663">
        <v>1</v>
      </c>
      <c r="P647" s="662">
        <v>64.13</v>
      </c>
      <c r="Q647" s="664">
        <v>1</v>
      </c>
      <c r="R647" s="659">
        <v>1</v>
      </c>
      <c r="S647" s="664">
        <v>1</v>
      </c>
      <c r="T647" s="663">
        <v>1</v>
      </c>
      <c r="U647" s="665">
        <v>1</v>
      </c>
    </row>
    <row r="648" spans="1:21" ht="14.4" customHeight="1" x14ac:dyDescent="0.3">
      <c r="A648" s="658">
        <v>50</v>
      </c>
      <c r="B648" s="659" t="s">
        <v>517</v>
      </c>
      <c r="C648" s="659">
        <v>89301502</v>
      </c>
      <c r="D648" s="660" t="s">
        <v>3256</v>
      </c>
      <c r="E648" s="661" t="s">
        <v>2381</v>
      </c>
      <c r="F648" s="659" t="s">
        <v>2370</v>
      </c>
      <c r="G648" s="659" t="s">
        <v>3120</v>
      </c>
      <c r="H648" s="659" t="s">
        <v>518</v>
      </c>
      <c r="I648" s="659" t="s">
        <v>3121</v>
      </c>
      <c r="J648" s="659" t="s">
        <v>3122</v>
      </c>
      <c r="K648" s="659" t="s">
        <v>3123</v>
      </c>
      <c r="L648" s="662">
        <v>314.33999999999997</v>
      </c>
      <c r="M648" s="662">
        <v>628.67999999999995</v>
      </c>
      <c r="N648" s="659">
        <v>2</v>
      </c>
      <c r="O648" s="663">
        <v>0.5</v>
      </c>
      <c r="P648" s="662">
        <v>628.67999999999995</v>
      </c>
      <c r="Q648" s="664">
        <v>1</v>
      </c>
      <c r="R648" s="659">
        <v>2</v>
      </c>
      <c r="S648" s="664">
        <v>1</v>
      </c>
      <c r="T648" s="663">
        <v>0.5</v>
      </c>
      <c r="U648" s="665">
        <v>1</v>
      </c>
    </row>
    <row r="649" spans="1:21" ht="14.4" customHeight="1" x14ac:dyDescent="0.3">
      <c r="A649" s="658">
        <v>50</v>
      </c>
      <c r="B649" s="659" t="s">
        <v>517</v>
      </c>
      <c r="C649" s="659">
        <v>89301502</v>
      </c>
      <c r="D649" s="660" t="s">
        <v>3256</v>
      </c>
      <c r="E649" s="661" t="s">
        <v>2381</v>
      </c>
      <c r="F649" s="659" t="s">
        <v>2370</v>
      </c>
      <c r="G649" s="659" t="s">
        <v>3120</v>
      </c>
      <c r="H649" s="659" t="s">
        <v>1208</v>
      </c>
      <c r="I649" s="659" t="s">
        <v>3124</v>
      </c>
      <c r="J649" s="659" t="s">
        <v>3125</v>
      </c>
      <c r="K649" s="659" t="s">
        <v>3126</v>
      </c>
      <c r="L649" s="662">
        <v>163.72999999999999</v>
      </c>
      <c r="M649" s="662">
        <v>327.45999999999998</v>
      </c>
      <c r="N649" s="659">
        <v>2</v>
      </c>
      <c r="O649" s="663">
        <v>0.5</v>
      </c>
      <c r="P649" s="662">
        <v>327.45999999999998</v>
      </c>
      <c r="Q649" s="664">
        <v>1</v>
      </c>
      <c r="R649" s="659">
        <v>2</v>
      </c>
      <c r="S649" s="664">
        <v>1</v>
      </c>
      <c r="T649" s="663">
        <v>0.5</v>
      </c>
      <c r="U649" s="665">
        <v>1</v>
      </c>
    </row>
    <row r="650" spans="1:21" ht="14.4" customHeight="1" x14ac:dyDescent="0.3">
      <c r="A650" s="658">
        <v>50</v>
      </c>
      <c r="B650" s="659" t="s">
        <v>517</v>
      </c>
      <c r="C650" s="659">
        <v>89301502</v>
      </c>
      <c r="D650" s="660" t="s">
        <v>3256</v>
      </c>
      <c r="E650" s="661" t="s">
        <v>2381</v>
      </c>
      <c r="F650" s="659" t="s">
        <v>2370</v>
      </c>
      <c r="G650" s="659" t="s">
        <v>3120</v>
      </c>
      <c r="H650" s="659" t="s">
        <v>518</v>
      </c>
      <c r="I650" s="659" t="s">
        <v>3127</v>
      </c>
      <c r="J650" s="659" t="s">
        <v>3128</v>
      </c>
      <c r="K650" s="659" t="s">
        <v>2420</v>
      </c>
      <c r="L650" s="662">
        <v>98.23</v>
      </c>
      <c r="M650" s="662">
        <v>98.23</v>
      </c>
      <c r="N650" s="659">
        <v>1</v>
      </c>
      <c r="O650" s="663">
        <v>1</v>
      </c>
      <c r="P650" s="662"/>
      <c r="Q650" s="664">
        <v>0</v>
      </c>
      <c r="R650" s="659"/>
      <c r="S650" s="664">
        <v>0</v>
      </c>
      <c r="T650" s="663"/>
      <c r="U650" s="665">
        <v>0</v>
      </c>
    </row>
    <row r="651" spans="1:21" ht="14.4" customHeight="1" x14ac:dyDescent="0.3">
      <c r="A651" s="658">
        <v>50</v>
      </c>
      <c r="B651" s="659" t="s">
        <v>517</v>
      </c>
      <c r="C651" s="659">
        <v>89301502</v>
      </c>
      <c r="D651" s="660" t="s">
        <v>3256</v>
      </c>
      <c r="E651" s="661" t="s">
        <v>2381</v>
      </c>
      <c r="F651" s="659" t="s">
        <v>2370</v>
      </c>
      <c r="G651" s="659" t="s">
        <v>2871</v>
      </c>
      <c r="H651" s="659" t="s">
        <v>518</v>
      </c>
      <c r="I651" s="659" t="s">
        <v>708</v>
      </c>
      <c r="J651" s="659" t="s">
        <v>709</v>
      </c>
      <c r="K651" s="659" t="s">
        <v>710</v>
      </c>
      <c r="L651" s="662">
        <v>157.01</v>
      </c>
      <c r="M651" s="662">
        <v>471.03</v>
      </c>
      <c r="N651" s="659">
        <v>3</v>
      </c>
      <c r="O651" s="663">
        <v>0.5</v>
      </c>
      <c r="P651" s="662"/>
      <c r="Q651" s="664">
        <v>0</v>
      </c>
      <c r="R651" s="659"/>
      <c r="S651" s="664">
        <v>0</v>
      </c>
      <c r="T651" s="663"/>
      <c r="U651" s="665">
        <v>0</v>
      </c>
    </row>
    <row r="652" spans="1:21" ht="14.4" customHeight="1" x14ac:dyDescent="0.3">
      <c r="A652" s="658">
        <v>50</v>
      </c>
      <c r="B652" s="659" t="s">
        <v>517</v>
      </c>
      <c r="C652" s="659">
        <v>89301502</v>
      </c>
      <c r="D652" s="660" t="s">
        <v>3256</v>
      </c>
      <c r="E652" s="661" t="s">
        <v>2381</v>
      </c>
      <c r="F652" s="659" t="s">
        <v>2370</v>
      </c>
      <c r="G652" s="659" t="s">
        <v>2490</v>
      </c>
      <c r="H652" s="659" t="s">
        <v>518</v>
      </c>
      <c r="I652" s="659" t="s">
        <v>777</v>
      </c>
      <c r="J652" s="659" t="s">
        <v>778</v>
      </c>
      <c r="K652" s="659" t="s">
        <v>779</v>
      </c>
      <c r="L652" s="662">
        <v>91.88</v>
      </c>
      <c r="M652" s="662">
        <v>459.4</v>
      </c>
      <c r="N652" s="659">
        <v>5</v>
      </c>
      <c r="O652" s="663">
        <v>1</v>
      </c>
      <c r="P652" s="662"/>
      <c r="Q652" s="664">
        <v>0</v>
      </c>
      <c r="R652" s="659"/>
      <c r="S652" s="664">
        <v>0</v>
      </c>
      <c r="T652" s="663"/>
      <c r="U652" s="665">
        <v>0</v>
      </c>
    </row>
    <row r="653" spans="1:21" ht="14.4" customHeight="1" x14ac:dyDescent="0.3">
      <c r="A653" s="658">
        <v>50</v>
      </c>
      <c r="B653" s="659" t="s">
        <v>517</v>
      </c>
      <c r="C653" s="659">
        <v>89301502</v>
      </c>
      <c r="D653" s="660" t="s">
        <v>3256</v>
      </c>
      <c r="E653" s="661" t="s">
        <v>2381</v>
      </c>
      <c r="F653" s="659" t="s">
        <v>2370</v>
      </c>
      <c r="G653" s="659" t="s">
        <v>3129</v>
      </c>
      <c r="H653" s="659" t="s">
        <v>518</v>
      </c>
      <c r="I653" s="659" t="s">
        <v>3130</v>
      </c>
      <c r="J653" s="659" t="s">
        <v>3131</v>
      </c>
      <c r="K653" s="659" t="s">
        <v>3132</v>
      </c>
      <c r="L653" s="662">
        <v>0</v>
      </c>
      <c r="M653" s="662">
        <v>0</v>
      </c>
      <c r="N653" s="659">
        <v>1</v>
      </c>
      <c r="O653" s="663">
        <v>1</v>
      </c>
      <c r="P653" s="662">
        <v>0</v>
      </c>
      <c r="Q653" s="664"/>
      <c r="R653" s="659">
        <v>1</v>
      </c>
      <c r="S653" s="664">
        <v>1</v>
      </c>
      <c r="T653" s="663">
        <v>1</v>
      </c>
      <c r="U653" s="665">
        <v>1</v>
      </c>
    </row>
    <row r="654" spans="1:21" ht="14.4" customHeight="1" x14ac:dyDescent="0.3">
      <c r="A654" s="658">
        <v>50</v>
      </c>
      <c r="B654" s="659" t="s">
        <v>517</v>
      </c>
      <c r="C654" s="659">
        <v>89301502</v>
      </c>
      <c r="D654" s="660" t="s">
        <v>3256</v>
      </c>
      <c r="E654" s="661" t="s">
        <v>2381</v>
      </c>
      <c r="F654" s="659" t="s">
        <v>2370</v>
      </c>
      <c r="G654" s="659" t="s">
        <v>2748</v>
      </c>
      <c r="H654" s="659" t="s">
        <v>518</v>
      </c>
      <c r="I654" s="659" t="s">
        <v>2749</v>
      </c>
      <c r="J654" s="659" t="s">
        <v>2750</v>
      </c>
      <c r="K654" s="659" t="s">
        <v>2751</v>
      </c>
      <c r="L654" s="662">
        <v>157.76</v>
      </c>
      <c r="M654" s="662">
        <v>315.52</v>
      </c>
      <c r="N654" s="659">
        <v>2</v>
      </c>
      <c r="O654" s="663">
        <v>0.5</v>
      </c>
      <c r="P654" s="662">
        <v>315.52</v>
      </c>
      <c r="Q654" s="664">
        <v>1</v>
      </c>
      <c r="R654" s="659">
        <v>2</v>
      </c>
      <c r="S654" s="664">
        <v>1</v>
      </c>
      <c r="T654" s="663">
        <v>0.5</v>
      </c>
      <c r="U654" s="665">
        <v>1</v>
      </c>
    </row>
    <row r="655" spans="1:21" ht="14.4" customHeight="1" x14ac:dyDescent="0.3">
      <c r="A655" s="658">
        <v>50</v>
      </c>
      <c r="B655" s="659" t="s">
        <v>517</v>
      </c>
      <c r="C655" s="659">
        <v>89301502</v>
      </c>
      <c r="D655" s="660" t="s">
        <v>3256</v>
      </c>
      <c r="E655" s="661" t="s">
        <v>2381</v>
      </c>
      <c r="F655" s="659" t="s">
        <v>2370</v>
      </c>
      <c r="G655" s="659" t="s">
        <v>2748</v>
      </c>
      <c r="H655" s="659" t="s">
        <v>518</v>
      </c>
      <c r="I655" s="659" t="s">
        <v>3133</v>
      </c>
      <c r="J655" s="659" t="s">
        <v>2750</v>
      </c>
      <c r="K655" s="659" t="s">
        <v>3134</v>
      </c>
      <c r="L655" s="662">
        <v>525.88</v>
      </c>
      <c r="M655" s="662">
        <v>525.88</v>
      </c>
      <c r="N655" s="659">
        <v>1</v>
      </c>
      <c r="O655" s="663">
        <v>0.5</v>
      </c>
      <c r="P655" s="662"/>
      <c r="Q655" s="664">
        <v>0</v>
      </c>
      <c r="R655" s="659"/>
      <c r="S655" s="664">
        <v>0</v>
      </c>
      <c r="T655" s="663"/>
      <c r="U655" s="665">
        <v>0</v>
      </c>
    </row>
    <row r="656" spans="1:21" ht="14.4" customHeight="1" x14ac:dyDescent="0.3">
      <c r="A656" s="658">
        <v>50</v>
      </c>
      <c r="B656" s="659" t="s">
        <v>517</v>
      </c>
      <c r="C656" s="659">
        <v>89301502</v>
      </c>
      <c r="D656" s="660" t="s">
        <v>3256</v>
      </c>
      <c r="E656" s="661" t="s">
        <v>2381</v>
      </c>
      <c r="F656" s="659" t="s">
        <v>2370</v>
      </c>
      <c r="G656" s="659" t="s">
        <v>2440</v>
      </c>
      <c r="H656" s="659" t="s">
        <v>1208</v>
      </c>
      <c r="I656" s="659" t="s">
        <v>2494</v>
      </c>
      <c r="J656" s="659" t="s">
        <v>2495</v>
      </c>
      <c r="K656" s="659" t="s">
        <v>2496</v>
      </c>
      <c r="L656" s="662">
        <v>156.25</v>
      </c>
      <c r="M656" s="662">
        <v>156.25</v>
      </c>
      <c r="N656" s="659">
        <v>1</v>
      </c>
      <c r="O656" s="663">
        <v>1</v>
      </c>
      <c r="P656" s="662"/>
      <c r="Q656" s="664">
        <v>0</v>
      </c>
      <c r="R656" s="659"/>
      <c r="S656" s="664">
        <v>0</v>
      </c>
      <c r="T656" s="663"/>
      <c r="U656" s="665">
        <v>0</v>
      </c>
    </row>
    <row r="657" spans="1:21" ht="14.4" customHeight="1" x14ac:dyDescent="0.3">
      <c r="A657" s="658">
        <v>50</v>
      </c>
      <c r="B657" s="659" t="s">
        <v>517</v>
      </c>
      <c r="C657" s="659">
        <v>89301502</v>
      </c>
      <c r="D657" s="660" t="s">
        <v>3256</v>
      </c>
      <c r="E657" s="661" t="s">
        <v>2381</v>
      </c>
      <c r="F657" s="659" t="s">
        <v>2370</v>
      </c>
      <c r="G657" s="659" t="s">
        <v>2440</v>
      </c>
      <c r="H657" s="659" t="s">
        <v>1208</v>
      </c>
      <c r="I657" s="659" t="s">
        <v>1336</v>
      </c>
      <c r="J657" s="659" t="s">
        <v>2266</v>
      </c>
      <c r="K657" s="659" t="s">
        <v>1665</v>
      </c>
      <c r="L657" s="662">
        <v>193.14</v>
      </c>
      <c r="M657" s="662">
        <v>386.28</v>
      </c>
      <c r="N657" s="659">
        <v>2</v>
      </c>
      <c r="O657" s="663">
        <v>1</v>
      </c>
      <c r="P657" s="662">
        <v>386.28</v>
      </c>
      <c r="Q657" s="664">
        <v>1</v>
      </c>
      <c r="R657" s="659">
        <v>2</v>
      </c>
      <c r="S657" s="664">
        <v>1</v>
      </c>
      <c r="T657" s="663">
        <v>1</v>
      </c>
      <c r="U657" s="665">
        <v>1</v>
      </c>
    </row>
    <row r="658" spans="1:21" ht="14.4" customHeight="1" x14ac:dyDescent="0.3">
      <c r="A658" s="658">
        <v>50</v>
      </c>
      <c r="B658" s="659" t="s">
        <v>517</v>
      </c>
      <c r="C658" s="659">
        <v>89301502</v>
      </c>
      <c r="D658" s="660" t="s">
        <v>3256</v>
      </c>
      <c r="E658" s="661" t="s">
        <v>2381</v>
      </c>
      <c r="F658" s="659" t="s">
        <v>2370</v>
      </c>
      <c r="G658" s="659" t="s">
        <v>2795</v>
      </c>
      <c r="H658" s="659" t="s">
        <v>518</v>
      </c>
      <c r="I658" s="659" t="s">
        <v>3135</v>
      </c>
      <c r="J658" s="659" t="s">
        <v>3136</v>
      </c>
      <c r="K658" s="659" t="s">
        <v>1653</v>
      </c>
      <c r="L658" s="662">
        <v>0</v>
      </c>
      <c r="M658" s="662">
        <v>0</v>
      </c>
      <c r="N658" s="659">
        <v>9</v>
      </c>
      <c r="O658" s="663">
        <v>2</v>
      </c>
      <c r="P658" s="662"/>
      <c r="Q658" s="664"/>
      <c r="R658" s="659"/>
      <c r="S658" s="664">
        <v>0</v>
      </c>
      <c r="T658" s="663"/>
      <c r="U658" s="665">
        <v>0</v>
      </c>
    </row>
    <row r="659" spans="1:21" ht="14.4" customHeight="1" x14ac:dyDescent="0.3">
      <c r="A659" s="658">
        <v>50</v>
      </c>
      <c r="B659" s="659" t="s">
        <v>517</v>
      </c>
      <c r="C659" s="659">
        <v>89301502</v>
      </c>
      <c r="D659" s="660" t="s">
        <v>3256</v>
      </c>
      <c r="E659" s="661" t="s">
        <v>2381</v>
      </c>
      <c r="F659" s="659" t="s">
        <v>2370</v>
      </c>
      <c r="G659" s="659" t="s">
        <v>2795</v>
      </c>
      <c r="H659" s="659" t="s">
        <v>518</v>
      </c>
      <c r="I659" s="659" t="s">
        <v>3137</v>
      </c>
      <c r="J659" s="659" t="s">
        <v>3136</v>
      </c>
      <c r="K659" s="659" t="s">
        <v>1653</v>
      </c>
      <c r="L659" s="662">
        <v>0</v>
      </c>
      <c r="M659" s="662">
        <v>0</v>
      </c>
      <c r="N659" s="659">
        <v>2</v>
      </c>
      <c r="O659" s="663">
        <v>0.5</v>
      </c>
      <c r="P659" s="662"/>
      <c r="Q659" s="664"/>
      <c r="R659" s="659"/>
      <c r="S659" s="664">
        <v>0</v>
      </c>
      <c r="T659" s="663"/>
      <c r="U659" s="665">
        <v>0</v>
      </c>
    </row>
    <row r="660" spans="1:21" ht="14.4" customHeight="1" x14ac:dyDescent="0.3">
      <c r="A660" s="658">
        <v>50</v>
      </c>
      <c r="B660" s="659" t="s">
        <v>517</v>
      </c>
      <c r="C660" s="659">
        <v>89301502</v>
      </c>
      <c r="D660" s="660" t="s">
        <v>3256</v>
      </c>
      <c r="E660" s="661" t="s">
        <v>2381</v>
      </c>
      <c r="F660" s="659" t="s">
        <v>2370</v>
      </c>
      <c r="G660" s="659" t="s">
        <v>3138</v>
      </c>
      <c r="H660" s="659" t="s">
        <v>518</v>
      </c>
      <c r="I660" s="659" t="s">
        <v>3139</v>
      </c>
      <c r="J660" s="659" t="s">
        <v>3140</v>
      </c>
      <c r="K660" s="659" t="s">
        <v>3141</v>
      </c>
      <c r="L660" s="662">
        <v>5582.22</v>
      </c>
      <c r="M660" s="662">
        <v>11164.44</v>
      </c>
      <c r="N660" s="659">
        <v>2</v>
      </c>
      <c r="O660" s="663">
        <v>1.5</v>
      </c>
      <c r="P660" s="662">
        <v>11164.44</v>
      </c>
      <c r="Q660" s="664">
        <v>1</v>
      </c>
      <c r="R660" s="659">
        <v>2</v>
      </c>
      <c r="S660" s="664">
        <v>1</v>
      </c>
      <c r="T660" s="663">
        <v>1.5</v>
      </c>
      <c r="U660" s="665">
        <v>1</v>
      </c>
    </row>
    <row r="661" spans="1:21" ht="14.4" customHeight="1" x14ac:dyDescent="0.3">
      <c r="A661" s="658">
        <v>50</v>
      </c>
      <c r="B661" s="659" t="s">
        <v>517</v>
      </c>
      <c r="C661" s="659">
        <v>89301502</v>
      </c>
      <c r="D661" s="660" t="s">
        <v>3256</v>
      </c>
      <c r="E661" s="661" t="s">
        <v>2381</v>
      </c>
      <c r="F661" s="659" t="s">
        <v>2370</v>
      </c>
      <c r="G661" s="659" t="s">
        <v>3142</v>
      </c>
      <c r="H661" s="659" t="s">
        <v>518</v>
      </c>
      <c r="I661" s="659" t="s">
        <v>3143</v>
      </c>
      <c r="J661" s="659" t="s">
        <v>3144</v>
      </c>
      <c r="K661" s="659" t="s">
        <v>1926</v>
      </c>
      <c r="L661" s="662">
        <v>0</v>
      </c>
      <c r="M661" s="662">
        <v>0</v>
      </c>
      <c r="N661" s="659">
        <v>3</v>
      </c>
      <c r="O661" s="663">
        <v>1</v>
      </c>
      <c r="P661" s="662"/>
      <c r="Q661" s="664"/>
      <c r="R661" s="659"/>
      <c r="S661" s="664">
        <v>0</v>
      </c>
      <c r="T661" s="663"/>
      <c r="U661" s="665">
        <v>0</v>
      </c>
    </row>
    <row r="662" spans="1:21" ht="14.4" customHeight="1" x14ac:dyDescent="0.3">
      <c r="A662" s="658">
        <v>50</v>
      </c>
      <c r="B662" s="659" t="s">
        <v>517</v>
      </c>
      <c r="C662" s="659">
        <v>89301502</v>
      </c>
      <c r="D662" s="660" t="s">
        <v>3256</v>
      </c>
      <c r="E662" s="661" t="s">
        <v>2381</v>
      </c>
      <c r="F662" s="659" t="s">
        <v>2370</v>
      </c>
      <c r="G662" s="659" t="s">
        <v>3145</v>
      </c>
      <c r="H662" s="659" t="s">
        <v>518</v>
      </c>
      <c r="I662" s="659" t="s">
        <v>3146</v>
      </c>
      <c r="J662" s="659" t="s">
        <v>3147</v>
      </c>
      <c r="K662" s="659" t="s">
        <v>3148</v>
      </c>
      <c r="L662" s="662">
        <v>0</v>
      </c>
      <c r="M662" s="662">
        <v>0</v>
      </c>
      <c r="N662" s="659">
        <v>2</v>
      </c>
      <c r="O662" s="663">
        <v>0.5</v>
      </c>
      <c r="P662" s="662"/>
      <c r="Q662" s="664"/>
      <c r="R662" s="659"/>
      <c r="S662" s="664">
        <v>0</v>
      </c>
      <c r="T662" s="663"/>
      <c r="U662" s="665">
        <v>0</v>
      </c>
    </row>
    <row r="663" spans="1:21" ht="14.4" customHeight="1" x14ac:dyDescent="0.3">
      <c r="A663" s="658">
        <v>50</v>
      </c>
      <c r="B663" s="659" t="s">
        <v>517</v>
      </c>
      <c r="C663" s="659">
        <v>89301502</v>
      </c>
      <c r="D663" s="660" t="s">
        <v>3256</v>
      </c>
      <c r="E663" s="661" t="s">
        <v>2381</v>
      </c>
      <c r="F663" s="659" t="s">
        <v>2370</v>
      </c>
      <c r="G663" s="659" t="s">
        <v>3145</v>
      </c>
      <c r="H663" s="659" t="s">
        <v>518</v>
      </c>
      <c r="I663" s="659" t="s">
        <v>3149</v>
      </c>
      <c r="J663" s="659" t="s">
        <v>3150</v>
      </c>
      <c r="K663" s="659" t="s">
        <v>3148</v>
      </c>
      <c r="L663" s="662">
        <v>0.22</v>
      </c>
      <c r="M663" s="662">
        <v>0.22</v>
      </c>
      <c r="N663" s="659">
        <v>1</v>
      </c>
      <c r="O663" s="663">
        <v>1</v>
      </c>
      <c r="P663" s="662"/>
      <c r="Q663" s="664">
        <v>0</v>
      </c>
      <c r="R663" s="659"/>
      <c r="S663" s="664">
        <v>0</v>
      </c>
      <c r="T663" s="663"/>
      <c r="U663" s="665">
        <v>0</v>
      </c>
    </row>
    <row r="664" spans="1:21" ht="14.4" customHeight="1" x14ac:dyDescent="0.3">
      <c r="A664" s="658">
        <v>50</v>
      </c>
      <c r="B664" s="659" t="s">
        <v>517</v>
      </c>
      <c r="C664" s="659">
        <v>89301502</v>
      </c>
      <c r="D664" s="660" t="s">
        <v>3256</v>
      </c>
      <c r="E664" s="661" t="s">
        <v>2381</v>
      </c>
      <c r="F664" s="659" t="s">
        <v>2370</v>
      </c>
      <c r="G664" s="659" t="s">
        <v>3151</v>
      </c>
      <c r="H664" s="659" t="s">
        <v>1208</v>
      </c>
      <c r="I664" s="659" t="s">
        <v>3152</v>
      </c>
      <c r="J664" s="659" t="s">
        <v>3153</v>
      </c>
      <c r="K664" s="659" t="s">
        <v>3154</v>
      </c>
      <c r="L664" s="662">
        <v>1309.48</v>
      </c>
      <c r="M664" s="662">
        <v>1309.48</v>
      </c>
      <c r="N664" s="659">
        <v>1</v>
      </c>
      <c r="O664" s="663">
        <v>1</v>
      </c>
      <c r="P664" s="662"/>
      <c r="Q664" s="664">
        <v>0</v>
      </c>
      <c r="R664" s="659"/>
      <c r="S664" s="664">
        <v>0</v>
      </c>
      <c r="T664" s="663"/>
      <c r="U664" s="665">
        <v>0</v>
      </c>
    </row>
    <row r="665" spans="1:21" ht="14.4" customHeight="1" x14ac:dyDescent="0.3">
      <c r="A665" s="658">
        <v>50</v>
      </c>
      <c r="B665" s="659" t="s">
        <v>517</v>
      </c>
      <c r="C665" s="659">
        <v>89301502</v>
      </c>
      <c r="D665" s="660" t="s">
        <v>3256</v>
      </c>
      <c r="E665" s="661" t="s">
        <v>2381</v>
      </c>
      <c r="F665" s="659" t="s">
        <v>2371</v>
      </c>
      <c r="G665" s="659" t="s">
        <v>2879</v>
      </c>
      <c r="H665" s="659" t="s">
        <v>518</v>
      </c>
      <c r="I665" s="659" t="s">
        <v>3155</v>
      </c>
      <c r="J665" s="659" t="s">
        <v>3156</v>
      </c>
      <c r="K665" s="659" t="s">
        <v>3157</v>
      </c>
      <c r="L665" s="662">
        <v>586</v>
      </c>
      <c r="M665" s="662">
        <v>586</v>
      </c>
      <c r="N665" s="659">
        <v>1</v>
      </c>
      <c r="O665" s="663">
        <v>1</v>
      </c>
      <c r="P665" s="662"/>
      <c r="Q665" s="664">
        <v>0</v>
      </c>
      <c r="R665" s="659"/>
      <c r="S665" s="664">
        <v>0</v>
      </c>
      <c r="T665" s="663"/>
      <c r="U665" s="665">
        <v>0</v>
      </c>
    </row>
    <row r="666" spans="1:21" ht="14.4" customHeight="1" x14ac:dyDescent="0.3">
      <c r="A666" s="658">
        <v>50</v>
      </c>
      <c r="B666" s="659" t="s">
        <v>517</v>
      </c>
      <c r="C666" s="659">
        <v>89301502</v>
      </c>
      <c r="D666" s="660" t="s">
        <v>3256</v>
      </c>
      <c r="E666" s="661" t="s">
        <v>2381</v>
      </c>
      <c r="F666" s="659" t="s">
        <v>2371</v>
      </c>
      <c r="G666" s="659" t="s">
        <v>3158</v>
      </c>
      <c r="H666" s="659" t="s">
        <v>518</v>
      </c>
      <c r="I666" s="659" t="s">
        <v>3159</v>
      </c>
      <c r="J666" s="659" t="s">
        <v>3160</v>
      </c>
      <c r="K666" s="659" t="s">
        <v>3161</v>
      </c>
      <c r="L666" s="662">
        <v>38.97</v>
      </c>
      <c r="M666" s="662">
        <v>13405.679999999984</v>
      </c>
      <c r="N666" s="659">
        <v>344</v>
      </c>
      <c r="O666" s="663">
        <v>83.5</v>
      </c>
      <c r="P666" s="662">
        <v>12392.459999999985</v>
      </c>
      <c r="Q666" s="664">
        <v>0.92441860465116277</v>
      </c>
      <c r="R666" s="659">
        <v>318</v>
      </c>
      <c r="S666" s="664">
        <v>0.92441860465116277</v>
      </c>
      <c r="T666" s="663">
        <v>79.5</v>
      </c>
      <c r="U666" s="665">
        <v>0.95209580838323349</v>
      </c>
    </row>
    <row r="667" spans="1:21" ht="14.4" customHeight="1" x14ac:dyDescent="0.3">
      <c r="A667" s="658">
        <v>50</v>
      </c>
      <c r="B667" s="659" t="s">
        <v>517</v>
      </c>
      <c r="C667" s="659">
        <v>89301502</v>
      </c>
      <c r="D667" s="660" t="s">
        <v>3256</v>
      </c>
      <c r="E667" s="661" t="s">
        <v>2381</v>
      </c>
      <c r="F667" s="659" t="s">
        <v>2371</v>
      </c>
      <c r="G667" s="659" t="s">
        <v>3158</v>
      </c>
      <c r="H667" s="659" t="s">
        <v>518</v>
      </c>
      <c r="I667" s="659" t="s">
        <v>3162</v>
      </c>
      <c r="J667" s="659" t="s">
        <v>3160</v>
      </c>
      <c r="K667" s="659" t="s">
        <v>3163</v>
      </c>
      <c r="L667" s="662">
        <v>29.43</v>
      </c>
      <c r="M667" s="662">
        <v>117.72</v>
      </c>
      <c r="N667" s="659">
        <v>4</v>
      </c>
      <c r="O667" s="663">
        <v>1</v>
      </c>
      <c r="P667" s="662"/>
      <c r="Q667" s="664">
        <v>0</v>
      </c>
      <c r="R667" s="659"/>
      <c r="S667" s="664">
        <v>0</v>
      </c>
      <c r="T667" s="663"/>
      <c r="U667" s="665">
        <v>0</v>
      </c>
    </row>
    <row r="668" spans="1:21" ht="14.4" customHeight="1" x14ac:dyDescent="0.3">
      <c r="A668" s="658">
        <v>50</v>
      </c>
      <c r="B668" s="659" t="s">
        <v>517</v>
      </c>
      <c r="C668" s="659">
        <v>89301502</v>
      </c>
      <c r="D668" s="660" t="s">
        <v>3256</v>
      </c>
      <c r="E668" s="661" t="s">
        <v>2381</v>
      </c>
      <c r="F668" s="659" t="s">
        <v>2371</v>
      </c>
      <c r="G668" s="659" t="s">
        <v>3158</v>
      </c>
      <c r="H668" s="659" t="s">
        <v>518</v>
      </c>
      <c r="I668" s="659" t="s">
        <v>3164</v>
      </c>
      <c r="J668" s="659" t="s">
        <v>3160</v>
      </c>
      <c r="K668" s="659" t="s">
        <v>3165</v>
      </c>
      <c r="L668" s="662">
        <v>26.74</v>
      </c>
      <c r="M668" s="662">
        <v>106.96</v>
      </c>
      <c r="N668" s="659">
        <v>4</v>
      </c>
      <c r="O668" s="663">
        <v>1</v>
      </c>
      <c r="P668" s="662"/>
      <c r="Q668" s="664">
        <v>0</v>
      </c>
      <c r="R668" s="659"/>
      <c r="S668" s="664">
        <v>0</v>
      </c>
      <c r="T668" s="663"/>
      <c r="U668" s="665">
        <v>0</v>
      </c>
    </row>
    <row r="669" spans="1:21" ht="14.4" customHeight="1" x14ac:dyDescent="0.3">
      <c r="A669" s="658">
        <v>50</v>
      </c>
      <c r="B669" s="659" t="s">
        <v>517</v>
      </c>
      <c r="C669" s="659">
        <v>89301502</v>
      </c>
      <c r="D669" s="660" t="s">
        <v>3256</v>
      </c>
      <c r="E669" s="661" t="s">
        <v>2381</v>
      </c>
      <c r="F669" s="659" t="s">
        <v>2371</v>
      </c>
      <c r="G669" s="659" t="s">
        <v>3166</v>
      </c>
      <c r="H669" s="659" t="s">
        <v>518</v>
      </c>
      <c r="I669" s="659" t="s">
        <v>3167</v>
      </c>
      <c r="J669" s="659" t="s">
        <v>3168</v>
      </c>
      <c r="K669" s="659" t="s">
        <v>3169</v>
      </c>
      <c r="L669" s="662">
        <v>378.48</v>
      </c>
      <c r="M669" s="662">
        <v>7569.5999999999967</v>
      </c>
      <c r="N669" s="659">
        <v>20</v>
      </c>
      <c r="O669" s="663">
        <v>20</v>
      </c>
      <c r="P669" s="662">
        <v>7191.1199999999972</v>
      </c>
      <c r="Q669" s="664">
        <v>0.95000000000000007</v>
      </c>
      <c r="R669" s="659">
        <v>19</v>
      </c>
      <c r="S669" s="664">
        <v>0.95</v>
      </c>
      <c r="T669" s="663">
        <v>19</v>
      </c>
      <c r="U669" s="665">
        <v>0.95</v>
      </c>
    </row>
    <row r="670" spans="1:21" ht="14.4" customHeight="1" x14ac:dyDescent="0.3">
      <c r="A670" s="658">
        <v>50</v>
      </c>
      <c r="B670" s="659" t="s">
        <v>517</v>
      </c>
      <c r="C670" s="659">
        <v>89301502</v>
      </c>
      <c r="D670" s="660" t="s">
        <v>3256</v>
      </c>
      <c r="E670" s="661" t="s">
        <v>2381</v>
      </c>
      <c r="F670" s="659" t="s">
        <v>2371</v>
      </c>
      <c r="G670" s="659" t="s">
        <v>3166</v>
      </c>
      <c r="H670" s="659" t="s">
        <v>518</v>
      </c>
      <c r="I670" s="659" t="s">
        <v>3170</v>
      </c>
      <c r="J670" s="659" t="s">
        <v>3171</v>
      </c>
      <c r="K670" s="659" t="s">
        <v>3172</v>
      </c>
      <c r="L670" s="662">
        <v>378.48</v>
      </c>
      <c r="M670" s="662">
        <v>12868.319999999998</v>
      </c>
      <c r="N670" s="659">
        <v>34</v>
      </c>
      <c r="O670" s="663">
        <v>14</v>
      </c>
      <c r="P670" s="662">
        <v>12868.319999999998</v>
      </c>
      <c r="Q670" s="664">
        <v>1</v>
      </c>
      <c r="R670" s="659">
        <v>34</v>
      </c>
      <c r="S670" s="664">
        <v>1</v>
      </c>
      <c r="T670" s="663">
        <v>14</v>
      </c>
      <c r="U670" s="665">
        <v>1</v>
      </c>
    </row>
    <row r="671" spans="1:21" ht="14.4" customHeight="1" x14ac:dyDescent="0.3">
      <c r="A671" s="658">
        <v>50</v>
      </c>
      <c r="B671" s="659" t="s">
        <v>517</v>
      </c>
      <c r="C671" s="659">
        <v>89301502</v>
      </c>
      <c r="D671" s="660" t="s">
        <v>3256</v>
      </c>
      <c r="E671" s="661" t="s">
        <v>2382</v>
      </c>
      <c r="F671" s="659" t="s">
        <v>2370</v>
      </c>
      <c r="G671" s="659" t="s">
        <v>2388</v>
      </c>
      <c r="H671" s="659" t="s">
        <v>1208</v>
      </c>
      <c r="I671" s="659" t="s">
        <v>1227</v>
      </c>
      <c r="J671" s="659" t="s">
        <v>1228</v>
      </c>
      <c r="K671" s="659" t="s">
        <v>2272</v>
      </c>
      <c r="L671" s="662">
        <v>75.28</v>
      </c>
      <c r="M671" s="662">
        <v>225.84</v>
      </c>
      <c r="N671" s="659">
        <v>3</v>
      </c>
      <c r="O671" s="663">
        <v>0.5</v>
      </c>
      <c r="P671" s="662">
        <v>225.84</v>
      </c>
      <c r="Q671" s="664">
        <v>1</v>
      </c>
      <c r="R671" s="659">
        <v>3</v>
      </c>
      <c r="S671" s="664">
        <v>1</v>
      </c>
      <c r="T671" s="663">
        <v>0.5</v>
      </c>
      <c r="U671" s="665">
        <v>1</v>
      </c>
    </row>
    <row r="672" spans="1:21" ht="14.4" customHeight="1" x14ac:dyDescent="0.3">
      <c r="A672" s="658">
        <v>50</v>
      </c>
      <c r="B672" s="659" t="s">
        <v>517</v>
      </c>
      <c r="C672" s="659">
        <v>89301502</v>
      </c>
      <c r="D672" s="660" t="s">
        <v>3256</v>
      </c>
      <c r="E672" s="661" t="s">
        <v>2382</v>
      </c>
      <c r="F672" s="659" t="s">
        <v>2370</v>
      </c>
      <c r="G672" s="659" t="s">
        <v>2388</v>
      </c>
      <c r="H672" s="659" t="s">
        <v>1208</v>
      </c>
      <c r="I672" s="659" t="s">
        <v>1231</v>
      </c>
      <c r="J672" s="659" t="s">
        <v>1228</v>
      </c>
      <c r="K672" s="659" t="s">
        <v>2273</v>
      </c>
      <c r="L672" s="662">
        <v>150.55000000000001</v>
      </c>
      <c r="M672" s="662">
        <v>150.55000000000001</v>
      </c>
      <c r="N672" s="659">
        <v>1</v>
      </c>
      <c r="O672" s="663">
        <v>0.5</v>
      </c>
      <c r="P672" s="662"/>
      <c r="Q672" s="664">
        <v>0</v>
      </c>
      <c r="R672" s="659"/>
      <c r="S672" s="664">
        <v>0</v>
      </c>
      <c r="T672" s="663"/>
      <c r="U672" s="665">
        <v>0</v>
      </c>
    </row>
    <row r="673" spans="1:21" ht="14.4" customHeight="1" x14ac:dyDescent="0.3">
      <c r="A673" s="658">
        <v>50</v>
      </c>
      <c r="B673" s="659" t="s">
        <v>517</v>
      </c>
      <c r="C673" s="659">
        <v>89301502</v>
      </c>
      <c r="D673" s="660" t="s">
        <v>3256</v>
      </c>
      <c r="E673" s="661" t="s">
        <v>2382</v>
      </c>
      <c r="F673" s="659" t="s">
        <v>2370</v>
      </c>
      <c r="G673" s="659" t="s">
        <v>2946</v>
      </c>
      <c r="H673" s="659" t="s">
        <v>518</v>
      </c>
      <c r="I673" s="659" t="s">
        <v>2026</v>
      </c>
      <c r="J673" s="659" t="s">
        <v>2027</v>
      </c>
      <c r="K673" s="659" t="s">
        <v>2947</v>
      </c>
      <c r="L673" s="662">
        <v>68.819999999999993</v>
      </c>
      <c r="M673" s="662">
        <v>137.63999999999999</v>
      </c>
      <c r="N673" s="659">
        <v>2</v>
      </c>
      <c r="O673" s="663">
        <v>1</v>
      </c>
      <c r="P673" s="662">
        <v>137.63999999999999</v>
      </c>
      <c r="Q673" s="664">
        <v>1</v>
      </c>
      <c r="R673" s="659">
        <v>2</v>
      </c>
      <c r="S673" s="664">
        <v>1</v>
      </c>
      <c r="T673" s="663">
        <v>1</v>
      </c>
      <c r="U673" s="665">
        <v>1</v>
      </c>
    </row>
    <row r="674" spans="1:21" ht="14.4" customHeight="1" x14ac:dyDescent="0.3">
      <c r="A674" s="658">
        <v>50</v>
      </c>
      <c r="B674" s="659" t="s">
        <v>517</v>
      </c>
      <c r="C674" s="659">
        <v>89301502</v>
      </c>
      <c r="D674" s="660" t="s">
        <v>3256</v>
      </c>
      <c r="E674" s="661" t="s">
        <v>2382</v>
      </c>
      <c r="F674" s="659" t="s">
        <v>2370</v>
      </c>
      <c r="G674" s="659" t="s">
        <v>2391</v>
      </c>
      <c r="H674" s="659" t="s">
        <v>1208</v>
      </c>
      <c r="I674" s="659" t="s">
        <v>1332</v>
      </c>
      <c r="J674" s="659" t="s">
        <v>1333</v>
      </c>
      <c r="K674" s="659" t="s">
        <v>2292</v>
      </c>
      <c r="L674" s="662">
        <v>435.3</v>
      </c>
      <c r="M674" s="662">
        <v>435.3</v>
      </c>
      <c r="N674" s="659">
        <v>1</v>
      </c>
      <c r="O674" s="663">
        <v>1</v>
      </c>
      <c r="P674" s="662">
        <v>435.3</v>
      </c>
      <c r="Q674" s="664">
        <v>1</v>
      </c>
      <c r="R674" s="659">
        <v>1</v>
      </c>
      <c r="S674" s="664">
        <v>1</v>
      </c>
      <c r="T674" s="663">
        <v>1</v>
      </c>
      <c r="U674" s="665">
        <v>1</v>
      </c>
    </row>
    <row r="675" spans="1:21" ht="14.4" customHeight="1" x14ac:dyDescent="0.3">
      <c r="A675" s="658">
        <v>50</v>
      </c>
      <c r="B675" s="659" t="s">
        <v>517</v>
      </c>
      <c r="C675" s="659">
        <v>89301502</v>
      </c>
      <c r="D675" s="660" t="s">
        <v>3256</v>
      </c>
      <c r="E675" s="661" t="s">
        <v>2382</v>
      </c>
      <c r="F675" s="659" t="s">
        <v>2370</v>
      </c>
      <c r="G675" s="659" t="s">
        <v>2392</v>
      </c>
      <c r="H675" s="659" t="s">
        <v>1208</v>
      </c>
      <c r="I675" s="659" t="s">
        <v>1269</v>
      </c>
      <c r="J675" s="659" t="s">
        <v>1270</v>
      </c>
      <c r="K675" s="659" t="s">
        <v>1271</v>
      </c>
      <c r="L675" s="662">
        <v>44.89</v>
      </c>
      <c r="M675" s="662">
        <v>89.78</v>
      </c>
      <c r="N675" s="659">
        <v>2</v>
      </c>
      <c r="O675" s="663">
        <v>1.5</v>
      </c>
      <c r="P675" s="662"/>
      <c r="Q675" s="664">
        <v>0</v>
      </c>
      <c r="R675" s="659"/>
      <c r="S675" s="664">
        <v>0</v>
      </c>
      <c r="T675" s="663"/>
      <c r="U675" s="665">
        <v>0</v>
      </c>
    </row>
    <row r="676" spans="1:21" ht="14.4" customHeight="1" x14ac:dyDescent="0.3">
      <c r="A676" s="658">
        <v>50</v>
      </c>
      <c r="B676" s="659" t="s">
        <v>517</v>
      </c>
      <c r="C676" s="659">
        <v>89301502</v>
      </c>
      <c r="D676" s="660" t="s">
        <v>3256</v>
      </c>
      <c r="E676" s="661" t="s">
        <v>2382</v>
      </c>
      <c r="F676" s="659" t="s">
        <v>2370</v>
      </c>
      <c r="G676" s="659" t="s">
        <v>2444</v>
      </c>
      <c r="H676" s="659" t="s">
        <v>518</v>
      </c>
      <c r="I676" s="659" t="s">
        <v>857</v>
      </c>
      <c r="J676" s="659" t="s">
        <v>2449</v>
      </c>
      <c r="K676" s="659" t="s">
        <v>2451</v>
      </c>
      <c r="L676" s="662">
        <v>66.599999999999994</v>
      </c>
      <c r="M676" s="662">
        <v>66.599999999999994</v>
      </c>
      <c r="N676" s="659">
        <v>1</v>
      </c>
      <c r="O676" s="663">
        <v>0.5</v>
      </c>
      <c r="P676" s="662"/>
      <c r="Q676" s="664">
        <v>0</v>
      </c>
      <c r="R676" s="659"/>
      <c r="S676" s="664">
        <v>0</v>
      </c>
      <c r="T676" s="663"/>
      <c r="U676" s="665">
        <v>0</v>
      </c>
    </row>
    <row r="677" spans="1:21" ht="14.4" customHeight="1" x14ac:dyDescent="0.3">
      <c r="A677" s="658">
        <v>50</v>
      </c>
      <c r="B677" s="659" t="s">
        <v>517</v>
      </c>
      <c r="C677" s="659">
        <v>89301502</v>
      </c>
      <c r="D677" s="660" t="s">
        <v>3256</v>
      </c>
      <c r="E677" s="661" t="s">
        <v>2382</v>
      </c>
      <c r="F677" s="659" t="s">
        <v>2370</v>
      </c>
      <c r="G677" s="659" t="s">
        <v>2408</v>
      </c>
      <c r="H677" s="659" t="s">
        <v>518</v>
      </c>
      <c r="I677" s="659" t="s">
        <v>861</v>
      </c>
      <c r="J677" s="659" t="s">
        <v>2410</v>
      </c>
      <c r="K677" s="659" t="s">
        <v>2704</v>
      </c>
      <c r="L677" s="662">
        <v>12.26</v>
      </c>
      <c r="M677" s="662">
        <v>12.26</v>
      </c>
      <c r="N677" s="659">
        <v>1</v>
      </c>
      <c r="O677" s="663">
        <v>1</v>
      </c>
      <c r="P677" s="662"/>
      <c r="Q677" s="664">
        <v>0</v>
      </c>
      <c r="R677" s="659"/>
      <c r="S677" s="664">
        <v>0</v>
      </c>
      <c r="T677" s="663"/>
      <c r="U677" s="665">
        <v>0</v>
      </c>
    </row>
    <row r="678" spans="1:21" ht="14.4" customHeight="1" x14ac:dyDescent="0.3">
      <c r="A678" s="658">
        <v>50</v>
      </c>
      <c r="B678" s="659" t="s">
        <v>517</v>
      </c>
      <c r="C678" s="659">
        <v>89301502</v>
      </c>
      <c r="D678" s="660" t="s">
        <v>3256</v>
      </c>
      <c r="E678" s="661" t="s">
        <v>2382</v>
      </c>
      <c r="F678" s="659" t="s">
        <v>2370</v>
      </c>
      <c r="G678" s="659" t="s">
        <v>2709</v>
      </c>
      <c r="H678" s="659" t="s">
        <v>1208</v>
      </c>
      <c r="I678" s="659" t="s">
        <v>1241</v>
      </c>
      <c r="J678" s="659" t="s">
        <v>2252</v>
      </c>
      <c r="K678" s="659" t="s">
        <v>2254</v>
      </c>
      <c r="L678" s="662">
        <v>195.92</v>
      </c>
      <c r="M678" s="662">
        <v>195.92</v>
      </c>
      <c r="N678" s="659">
        <v>1</v>
      </c>
      <c r="O678" s="663">
        <v>0.5</v>
      </c>
      <c r="P678" s="662"/>
      <c r="Q678" s="664">
        <v>0</v>
      </c>
      <c r="R678" s="659"/>
      <c r="S678" s="664">
        <v>0</v>
      </c>
      <c r="T678" s="663"/>
      <c r="U678" s="665">
        <v>0</v>
      </c>
    </row>
    <row r="679" spans="1:21" ht="14.4" customHeight="1" x14ac:dyDescent="0.3">
      <c r="A679" s="658">
        <v>50</v>
      </c>
      <c r="B679" s="659" t="s">
        <v>517</v>
      </c>
      <c r="C679" s="659">
        <v>89301502</v>
      </c>
      <c r="D679" s="660" t="s">
        <v>3256</v>
      </c>
      <c r="E679" s="661" t="s">
        <v>2382</v>
      </c>
      <c r="F679" s="659" t="s">
        <v>2370</v>
      </c>
      <c r="G679" s="659" t="s">
        <v>2627</v>
      </c>
      <c r="H679" s="659" t="s">
        <v>518</v>
      </c>
      <c r="I679" s="659" t="s">
        <v>3173</v>
      </c>
      <c r="J679" s="659" t="s">
        <v>3174</v>
      </c>
      <c r="K679" s="659" t="s">
        <v>3175</v>
      </c>
      <c r="L679" s="662">
        <v>81.03</v>
      </c>
      <c r="M679" s="662">
        <v>81.03</v>
      </c>
      <c r="N679" s="659">
        <v>1</v>
      </c>
      <c r="O679" s="663">
        <v>0.5</v>
      </c>
      <c r="P679" s="662"/>
      <c r="Q679" s="664">
        <v>0</v>
      </c>
      <c r="R679" s="659"/>
      <c r="S679" s="664">
        <v>0</v>
      </c>
      <c r="T679" s="663"/>
      <c r="U679" s="665">
        <v>0</v>
      </c>
    </row>
    <row r="680" spans="1:21" ht="14.4" customHeight="1" x14ac:dyDescent="0.3">
      <c r="A680" s="658">
        <v>50</v>
      </c>
      <c r="B680" s="659" t="s">
        <v>517</v>
      </c>
      <c r="C680" s="659">
        <v>89301502</v>
      </c>
      <c r="D680" s="660" t="s">
        <v>3256</v>
      </c>
      <c r="E680" s="661" t="s">
        <v>2382</v>
      </c>
      <c r="F680" s="659" t="s">
        <v>2370</v>
      </c>
      <c r="G680" s="659" t="s">
        <v>2541</v>
      </c>
      <c r="H680" s="659" t="s">
        <v>518</v>
      </c>
      <c r="I680" s="659" t="s">
        <v>2635</v>
      </c>
      <c r="J680" s="659" t="s">
        <v>2636</v>
      </c>
      <c r="K680" s="659" t="s">
        <v>694</v>
      </c>
      <c r="L680" s="662">
        <v>314.89999999999998</v>
      </c>
      <c r="M680" s="662">
        <v>314.89999999999998</v>
      </c>
      <c r="N680" s="659">
        <v>1</v>
      </c>
      <c r="O680" s="663">
        <v>0.5</v>
      </c>
      <c r="P680" s="662"/>
      <c r="Q680" s="664">
        <v>0</v>
      </c>
      <c r="R680" s="659"/>
      <c r="S680" s="664">
        <v>0</v>
      </c>
      <c r="T680" s="663"/>
      <c r="U680" s="665">
        <v>0</v>
      </c>
    </row>
    <row r="681" spans="1:21" ht="14.4" customHeight="1" x14ac:dyDescent="0.3">
      <c r="A681" s="658">
        <v>50</v>
      </c>
      <c r="B681" s="659" t="s">
        <v>517</v>
      </c>
      <c r="C681" s="659">
        <v>89301502</v>
      </c>
      <c r="D681" s="660" t="s">
        <v>3256</v>
      </c>
      <c r="E681" s="661" t="s">
        <v>2382</v>
      </c>
      <c r="F681" s="659" t="s">
        <v>2370</v>
      </c>
      <c r="G681" s="659" t="s">
        <v>2848</v>
      </c>
      <c r="H681" s="659" t="s">
        <v>518</v>
      </c>
      <c r="I681" s="659" t="s">
        <v>2849</v>
      </c>
      <c r="J681" s="659" t="s">
        <v>2850</v>
      </c>
      <c r="K681" s="659" t="s">
        <v>2851</v>
      </c>
      <c r="L681" s="662">
        <v>91.52</v>
      </c>
      <c r="M681" s="662">
        <v>183.04</v>
      </c>
      <c r="N681" s="659">
        <v>2</v>
      </c>
      <c r="O681" s="663">
        <v>0.5</v>
      </c>
      <c r="P681" s="662"/>
      <c r="Q681" s="664">
        <v>0</v>
      </c>
      <c r="R681" s="659"/>
      <c r="S681" s="664">
        <v>0</v>
      </c>
      <c r="T681" s="663"/>
      <c r="U681" s="665">
        <v>0</v>
      </c>
    </row>
    <row r="682" spans="1:21" ht="14.4" customHeight="1" x14ac:dyDescent="0.3">
      <c r="A682" s="658">
        <v>50</v>
      </c>
      <c r="B682" s="659" t="s">
        <v>517</v>
      </c>
      <c r="C682" s="659">
        <v>89301502</v>
      </c>
      <c r="D682" s="660" t="s">
        <v>3256</v>
      </c>
      <c r="E682" s="661" t="s">
        <v>2382</v>
      </c>
      <c r="F682" s="659" t="s">
        <v>2370</v>
      </c>
      <c r="G682" s="659" t="s">
        <v>2435</v>
      </c>
      <c r="H682" s="659" t="s">
        <v>1208</v>
      </c>
      <c r="I682" s="659" t="s">
        <v>1234</v>
      </c>
      <c r="J682" s="659" t="s">
        <v>2284</v>
      </c>
      <c r="K682" s="659" t="s">
        <v>957</v>
      </c>
      <c r="L682" s="662">
        <v>134.83000000000001</v>
      </c>
      <c r="M682" s="662">
        <v>134.83000000000001</v>
      </c>
      <c r="N682" s="659">
        <v>1</v>
      </c>
      <c r="O682" s="663">
        <v>0.5</v>
      </c>
      <c r="P682" s="662"/>
      <c r="Q682" s="664">
        <v>0</v>
      </c>
      <c r="R682" s="659"/>
      <c r="S682" s="664">
        <v>0</v>
      </c>
      <c r="T682" s="663"/>
      <c r="U682" s="665">
        <v>0</v>
      </c>
    </row>
    <row r="683" spans="1:21" ht="14.4" customHeight="1" x14ac:dyDescent="0.3">
      <c r="A683" s="658">
        <v>50</v>
      </c>
      <c r="B683" s="659" t="s">
        <v>517</v>
      </c>
      <c r="C683" s="659">
        <v>89301502</v>
      </c>
      <c r="D683" s="660" t="s">
        <v>3256</v>
      </c>
      <c r="E683" s="661" t="s">
        <v>2382</v>
      </c>
      <c r="F683" s="659" t="s">
        <v>2370</v>
      </c>
      <c r="G683" s="659" t="s">
        <v>2551</v>
      </c>
      <c r="H683" s="659" t="s">
        <v>1208</v>
      </c>
      <c r="I683" s="659" t="s">
        <v>3176</v>
      </c>
      <c r="J683" s="659" t="s">
        <v>3177</v>
      </c>
      <c r="K683" s="659" t="s">
        <v>3178</v>
      </c>
      <c r="L683" s="662">
        <v>269</v>
      </c>
      <c r="M683" s="662">
        <v>807</v>
      </c>
      <c r="N683" s="659">
        <v>3</v>
      </c>
      <c r="O683" s="663">
        <v>0.5</v>
      </c>
      <c r="P683" s="662"/>
      <c r="Q683" s="664">
        <v>0</v>
      </c>
      <c r="R683" s="659"/>
      <c r="S683" s="664">
        <v>0</v>
      </c>
      <c r="T683" s="663"/>
      <c r="U683" s="665">
        <v>0</v>
      </c>
    </row>
    <row r="684" spans="1:21" ht="14.4" customHeight="1" x14ac:dyDescent="0.3">
      <c r="A684" s="658">
        <v>50</v>
      </c>
      <c r="B684" s="659" t="s">
        <v>517</v>
      </c>
      <c r="C684" s="659">
        <v>89301502</v>
      </c>
      <c r="D684" s="660" t="s">
        <v>3256</v>
      </c>
      <c r="E684" s="661" t="s">
        <v>2382</v>
      </c>
      <c r="F684" s="659" t="s">
        <v>2370</v>
      </c>
      <c r="G684" s="659" t="s">
        <v>2481</v>
      </c>
      <c r="H684" s="659" t="s">
        <v>518</v>
      </c>
      <c r="I684" s="659" t="s">
        <v>2483</v>
      </c>
      <c r="J684" s="659" t="s">
        <v>701</v>
      </c>
      <c r="K684" s="659" t="s">
        <v>2484</v>
      </c>
      <c r="L684" s="662">
        <v>43.99</v>
      </c>
      <c r="M684" s="662">
        <v>87.98</v>
      </c>
      <c r="N684" s="659">
        <v>2</v>
      </c>
      <c r="O684" s="663">
        <v>0.5</v>
      </c>
      <c r="P684" s="662"/>
      <c r="Q684" s="664">
        <v>0</v>
      </c>
      <c r="R684" s="659"/>
      <c r="S684" s="664">
        <v>0</v>
      </c>
      <c r="T684" s="663"/>
      <c r="U684" s="665">
        <v>0</v>
      </c>
    </row>
    <row r="685" spans="1:21" ht="14.4" customHeight="1" x14ac:dyDescent="0.3">
      <c r="A685" s="658">
        <v>50</v>
      </c>
      <c r="B685" s="659" t="s">
        <v>517</v>
      </c>
      <c r="C685" s="659">
        <v>89301502</v>
      </c>
      <c r="D685" s="660" t="s">
        <v>3256</v>
      </c>
      <c r="E685" s="661" t="s">
        <v>2382</v>
      </c>
      <c r="F685" s="659" t="s">
        <v>2370</v>
      </c>
      <c r="G685" s="659" t="s">
        <v>2440</v>
      </c>
      <c r="H685" s="659" t="s">
        <v>1208</v>
      </c>
      <c r="I685" s="659" t="s">
        <v>2794</v>
      </c>
      <c r="J685" s="659" t="s">
        <v>2753</v>
      </c>
      <c r="K685" s="659" t="s">
        <v>1665</v>
      </c>
      <c r="L685" s="662">
        <v>193.14</v>
      </c>
      <c r="M685" s="662">
        <v>193.14</v>
      </c>
      <c r="N685" s="659">
        <v>1</v>
      </c>
      <c r="O685" s="663">
        <v>0.5</v>
      </c>
      <c r="P685" s="662">
        <v>193.14</v>
      </c>
      <c r="Q685" s="664">
        <v>1</v>
      </c>
      <c r="R685" s="659">
        <v>1</v>
      </c>
      <c r="S685" s="664">
        <v>1</v>
      </c>
      <c r="T685" s="663">
        <v>0.5</v>
      </c>
      <c r="U685" s="665">
        <v>1</v>
      </c>
    </row>
    <row r="686" spans="1:21" ht="14.4" customHeight="1" x14ac:dyDescent="0.3">
      <c r="A686" s="658">
        <v>50</v>
      </c>
      <c r="B686" s="659" t="s">
        <v>517</v>
      </c>
      <c r="C686" s="659">
        <v>89301502</v>
      </c>
      <c r="D686" s="660" t="s">
        <v>3256</v>
      </c>
      <c r="E686" s="661" t="s">
        <v>2382</v>
      </c>
      <c r="F686" s="659" t="s">
        <v>2371</v>
      </c>
      <c r="G686" s="659" t="s">
        <v>3158</v>
      </c>
      <c r="H686" s="659" t="s">
        <v>518</v>
      </c>
      <c r="I686" s="659" t="s">
        <v>3159</v>
      </c>
      <c r="J686" s="659" t="s">
        <v>3160</v>
      </c>
      <c r="K686" s="659" t="s">
        <v>3161</v>
      </c>
      <c r="L686" s="662">
        <v>38.97</v>
      </c>
      <c r="M686" s="662">
        <v>3429.3600000000015</v>
      </c>
      <c r="N686" s="659">
        <v>88</v>
      </c>
      <c r="O686" s="663">
        <v>22</v>
      </c>
      <c r="P686" s="662">
        <v>3429.3600000000015</v>
      </c>
      <c r="Q686" s="664">
        <v>1</v>
      </c>
      <c r="R686" s="659">
        <v>88</v>
      </c>
      <c r="S686" s="664">
        <v>1</v>
      </c>
      <c r="T686" s="663">
        <v>22</v>
      </c>
      <c r="U686" s="665">
        <v>1</v>
      </c>
    </row>
    <row r="687" spans="1:21" ht="14.4" customHeight="1" x14ac:dyDescent="0.3">
      <c r="A687" s="658">
        <v>50</v>
      </c>
      <c r="B687" s="659" t="s">
        <v>517</v>
      </c>
      <c r="C687" s="659">
        <v>89301502</v>
      </c>
      <c r="D687" s="660" t="s">
        <v>3256</v>
      </c>
      <c r="E687" s="661" t="s">
        <v>2382</v>
      </c>
      <c r="F687" s="659" t="s">
        <v>2371</v>
      </c>
      <c r="G687" s="659" t="s">
        <v>3166</v>
      </c>
      <c r="H687" s="659" t="s">
        <v>518</v>
      </c>
      <c r="I687" s="659" t="s">
        <v>3167</v>
      </c>
      <c r="J687" s="659" t="s">
        <v>3168</v>
      </c>
      <c r="K687" s="659" t="s">
        <v>3169</v>
      </c>
      <c r="L687" s="662">
        <v>378.48</v>
      </c>
      <c r="M687" s="662">
        <v>1892.4</v>
      </c>
      <c r="N687" s="659">
        <v>5</v>
      </c>
      <c r="O687" s="663">
        <v>5</v>
      </c>
      <c r="P687" s="662">
        <v>1892.4</v>
      </c>
      <c r="Q687" s="664">
        <v>1</v>
      </c>
      <c r="R687" s="659">
        <v>5</v>
      </c>
      <c r="S687" s="664">
        <v>1</v>
      </c>
      <c r="T687" s="663">
        <v>5</v>
      </c>
      <c r="U687" s="665">
        <v>1</v>
      </c>
    </row>
    <row r="688" spans="1:21" ht="14.4" customHeight="1" x14ac:dyDescent="0.3">
      <c r="A688" s="658">
        <v>50</v>
      </c>
      <c r="B688" s="659" t="s">
        <v>517</v>
      </c>
      <c r="C688" s="659">
        <v>89301502</v>
      </c>
      <c r="D688" s="660" t="s">
        <v>3256</v>
      </c>
      <c r="E688" s="661" t="s">
        <v>2382</v>
      </c>
      <c r="F688" s="659" t="s">
        <v>2371</v>
      </c>
      <c r="G688" s="659" t="s">
        <v>3166</v>
      </c>
      <c r="H688" s="659" t="s">
        <v>518</v>
      </c>
      <c r="I688" s="659" t="s">
        <v>3170</v>
      </c>
      <c r="J688" s="659" t="s">
        <v>3171</v>
      </c>
      <c r="K688" s="659" t="s">
        <v>3172</v>
      </c>
      <c r="L688" s="662">
        <v>378.48</v>
      </c>
      <c r="M688" s="662">
        <v>2649.36</v>
      </c>
      <c r="N688" s="659">
        <v>7</v>
      </c>
      <c r="O688" s="663">
        <v>7</v>
      </c>
      <c r="P688" s="662">
        <v>2649.36</v>
      </c>
      <c r="Q688" s="664">
        <v>1</v>
      </c>
      <c r="R688" s="659">
        <v>7</v>
      </c>
      <c r="S688" s="664">
        <v>1</v>
      </c>
      <c r="T688" s="663">
        <v>7</v>
      </c>
      <c r="U688" s="665">
        <v>1</v>
      </c>
    </row>
    <row r="689" spans="1:21" ht="14.4" customHeight="1" x14ac:dyDescent="0.3">
      <c r="A689" s="658">
        <v>50</v>
      </c>
      <c r="B689" s="659" t="s">
        <v>517</v>
      </c>
      <c r="C689" s="659">
        <v>89301502</v>
      </c>
      <c r="D689" s="660" t="s">
        <v>3256</v>
      </c>
      <c r="E689" s="661" t="s">
        <v>2384</v>
      </c>
      <c r="F689" s="659" t="s">
        <v>2370</v>
      </c>
      <c r="G689" s="659" t="s">
        <v>2435</v>
      </c>
      <c r="H689" s="659" t="s">
        <v>1208</v>
      </c>
      <c r="I689" s="659" t="s">
        <v>1295</v>
      </c>
      <c r="J689" s="659" t="s">
        <v>2285</v>
      </c>
      <c r="K689" s="659" t="s">
        <v>890</v>
      </c>
      <c r="L689" s="662">
        <v>67.42</v>
      </c>
      <c r="M689" s="662">
        <v>134.84</v>
      </c>
      <c r="N689" s="659">
        <v>2</v>
      </c>
      <c r="O689" s="663">
        <v>1</v>
      </c>
      <c r="P689" s="662"/>
      <c r="Q689" s="664">
        <v>0</v>
      </c>
      <c r="R689" s="659"/>
      <c r="S689" s="664">
        <v>0</v>
      </c>
      <c r="T689" s="663"/>
      <c r="U689" s="665">
        <v>0</v>
      </c>
    </row>
    <row r="690" spans="1:21" ht="14.4" customHeight="1" x14ac:dyDescent="0.3">
      <c r="A690" s="658">
        <v>50</v>
      </c>
      <c r="B690" s="659" t="s">
        <v>517</v>
      </c>
      <c r="C690" s="659">
        <v>89301502</v>
      </c>
      <c r="D690" s="660" t="s">
        <v>3256</v>
      </c>
      <c r="E690" s="661" t="s">
        <v>2385</v>
      </c>
      <c r="F690" s="659" t="s">
        <v>2370</v>
      </c>
      <c r="G690" s="659" t="s">
        <v>2664</v>
      </c>
      <c r="H690" s="659" t="s">
        <v>518</v>
      </c>
      <c r="I690" s="659" t="s">
        <v>3179</v>
      </c>
      <c r="J690" s="659" t="s">
        <v>3180</v>
      </c>
      <c r="K690" s="659" t="s">
        <v>2334</v>
      </c>
      <c r="L690" s="662">
        <v>6.98</v>
      </c>
      <c r="M690" s="662">
        <v>13.96</v>
      </c>
      <c r="N690" s="659">
        <v>2</v>
      </c>
      <c r="O690" s="663">
        <v>0.5</v>
      </c>
      <c r="P690" s="662"/>
      <c r="Q690" s="664">
        <v>0</v>
      </c>
      <c r="R690" s="659"/>
      <c r="S690" s="664">
        <v>0</v>
      </c>
      <c r="T690" s="663"/>
      <c r="U690" s="665">
        <v>0</v>
      </c>
    </row>
    <row r="691" spans="1:21" ht="14.4" customHeight="1" x14ac:dyDescent="0.3">
      <c r="A691" s="658">
        <v>50</v>
      </c>
      <c r="B691" s="659" t="s">
        <v>517</v>
      </c>
      <c r="C691" s="659">
        <v>89301502</v>
      </c>
      <c r="D691" s="660" t="s">
        <v>3256</v>
      </c>
      <c r="E691" s="661" t="s">
        <v>2385</v>
      </c>
      <c r="F691" s="659" t="s">
        <v>2370</v>
      </c>
      <c r="G691" s="659" t="s">
        <v>2393</v>
      </c>
      <c r="H691" s="659" t="s">
        <v>1208</v>
      </c>
      <c r="I691" s="659" t="s">
        <v>1544</v>
      </c>
      <c r="J691" s="659" t="s">
        <v>1545</v>
      </c>
      <c r="K691" s="659" t="s">
        <v>2312</v>
      </c>
      <c r="L691" s="662">
        <v>69.86</v>
      </c>
      <c r="M691" s="662">
        <v>69.86</v>
      </c>
      <c r="N691" s="659">
        <v>1</v>
      </c>
      <c r="O691" s="663">
        <v>1</v>
      </c>
      <c r="P691" s="662">
        <v>69.86</v>
      </c>
      <c r="Q691" s="664">
        <v>1</v>
      </c>
      <c r="R691" s="659">
        <v>1</v>
      </c>
      <c r="S691" s="664">
        <v>1</v>
      </c>
      <c r="T691" s="663">
        <v>1</v>
      </c>
      <c r="U691" s="665">
        <v>1</v>
      </c>
    </row>
    <row r="692" spans="1:21" ht="14.4" customHeight="1" x14ac:dyDescent="0.3">
      <c r="A692" s="658">
        <v>50</v>
      </c>
      <c r="B692" s="659" t="s">
        <v>517</v>
      </c>
      <c r="C692" s="659">
        <v>89301502</v>
      </c>
      <c r="D692" s="660" t="s">
        <v>3256</v>
      </c>
      <c r="E692" s="661" t="s">
        <v>2385</v>
      </c>
      <c r="F692" s="659" t="s">
        <v>2370</v>
      </c>
      <c r="G692" s="659" t="s">
        <v>2415</v>
      </c>
      <c r="H692" s="659" t="s">
        <v>518</v>
      </c>
      <c r="I692" s="659" t="s">
        <v>2625</v>
      </c>
      <c r="J692" s="659" t="s">
        <v>2626</v>
      </c>
      <c r="K692" s="659" t="s">
        <v>771</v>
      </c>
      <c r="L692" s="662">
        <v>60.02</v>
      </c>
      <c r="M692" s="662">
        <v>180.06</v>
      </c>
      <c r="N692" s="659">
        <v>3</v>
      </c>
      <c r="O692" s="663">
        <v>0.5</v>
      </c>
      <c r="P692" s="662"/>
      <c r="Q692" s="664">
        <v>0</v>
      </c>
      <c r="R692" s="659"/>
      <c r="S692" s="664">
        <v>0</v>
      </c>
      <c r="T692" s="663"/>
      <c r="U692" s="665">
        <v>0</v>
      </c>
    </row>
    <row r="693" spans="1:21" ht="14.4" customHeight="1" x14ac:dyDescent="0.3">
      <c r="A693" s="658">
        <v>50</v>
      </c>
      <c r="B693" s="659" t="s">
        <v>517</v>
      </c>
      <c r="C693" s="659">
        <v>89301502</v>
      </c>
      <c r="D693" s="660" t="s">
        <v>3256</v>
      </c>
      <c r="E693" s="661" t="s">
        <v>2385</v>
      </c>
      <c r="F693" s="659" t="s">
        <v>2370</v>
      </c>
      <c r="G693" s="659" t="s">
        <v>3181</v>
      </c>
      <c r="H693" s="659" t="s">
        <v>518</v>
      </c>
      <c r="I693" s="659" t="s">
        <v>3182</v>
      </c>
      <c r="J693" s="659" t="s">
        <v>1224</v>
      </c>
      <c r="K693" s="659" t="s">
        <v>3183</v>
      </c>
      <c r="L693" s="662">
        <v>96.63</v>
      </c>
      <c r="M693" s="662">
        <v>96.63</v>
      </c>
      <c r="N693" s="659">
        <v>1</v>
      </c>
      <c r="O693" s="663">
        <v>1</v>
      </c>
      <c r="P693" s="662"/>
      <c r="Q693" s="664">
        <v>0</v>
      </c>
      <c r="R693" s="659"/>
      <c r="S693" s="664">
        <v>0</v>
      </c>
      <c r="T693" s="663"/>
      <c r="U693" s="665">
        <v>0</v>
      </c>
    </row>
    <row r="694" spans="1:21" ht="14.4" customHeight="1" x14ac:dyDescent="0.3">
      <c r="A694" s="658">
        <v>50</v>
      </c>
      <c r="B694" s="659" t="s">
        <v>517</v>
      </c>
      <c r="C694" s="659">
        <v>89301502</v>
      </c>
      <c r="D694" s="660" t="s">
        <v>3256</v>
      </c>
      <c r="E694" s="661" t="s">
        <v>2385</v>
      </c>
      <c r="F694" s="659" t="s">
        <v>2370</v>
      </c>
      <c r="G694" s="659" t="s">
        <v>2424</v>
      </c>
      <c r="H694" s="659" t="s">
        <v>518</v>
      </c>
      <c r="I694" s="659" t="s">
        <v>895</v>
      </c>
      <c r="J694" s="659" t="s">
        <v>896</v>
      </c>
      <c r="K694" s="659" t="s">
        <v>897</v>
      </c>
      <c r="L694" s="662">
        <v>202.25</v>
      </c>
      <c r="M694" s="662">
        <v>202.25</v>
      </c>
      <c r="N694" s="659">
        <v>1</v>
      </c>
      <c r="O694" s="663">
        <v>0.5</v>
      </c>
      <c r="P694" s="662"/>
      <c r="Q694" s="664">
        <v>0</v>
      </c>
      <c r="R694" s="659"/>
      <c r="S694" s="664">
        <v>0</v>
      </c>
      <c r="T694" s="663"/>
      <c r="U694" s="665">
        <v>0</v>
      </c>
    </row>
    <row r="695" spans="1:21" ht="14.4" customHeight="1" x14ac:dyDescent="0.3">
      <c r="A695" s="658">
        <v>50</v>
      </c>
      <c r="B695" s="659" t="s">
        <v>517</v>
      </c>
      <c r="C695" s="659">
        <v>89301502</v>
      </c>
      <c r="D695" s="660" t="s">
        <v>3256</v>
      </c>
      <c r="E695" s="661" t="s">
        <v>2385</v>
      </c>
      <c r="F695" s="659" t="s">
        <v>2370</v>
      </c>
      <c r="G695" s="659" t="s">
        <v>2477</v>
      </c>
      <c r="H695" s="659" t="s">
        <v>1208</v>
      </c>
      <c r="I695" s="659" t="s">
        <v>3087</v>
      </c>
      <c r="J695" s="659" t="s">
        <v>2737</v>
      </c>
      <c r="K695" s="659" t="s">
        <v>1946</v>
      </c>
      <c r="L695" s="662">
        <v>391.77</v>
      </c>
      <c r="M695" s="662">
        <v>783.54</v>
      </c>
      <c r="N695" s="659">
        <v>2</v>
      </c>
      <c r="O695" s="663">
        <v>1.5</v>
      </c>
      <c r="P695" s="662"/>
      <c r="Q695" s="664">
        <v>0</v>
      </c>
      <c r="R695" s="659"/>
      <c r="S695" s="664">
        <v>0</v>
      </c>
      <c r="T695" s="663"/>
      <c r="U695" s="665">
        <v>0</v>
      </c>
    </row>
    <row r="696" spans="1:21" ht="14.4" customHeight="1" x14ac:dyDescent="0.3">
      <c r="A696" s="658">
        <v>50</v>
      </c>
      <c r="B696" s="659" t="s">
        <v>517</v>
      </c>
      <c r="C696" s="659">
        <v>89301502</v>
      </c>
      <c r="D696" s="660" t="s">
        <v>3256</v>
      </c>
      <c r="E696" s="661" t="s">
        <v>2386</v>
      </c>
      <c r="F696" s="659" t="s">
        <v>2370</v>
      </c>
      <c r="G696" s="659" t="s">
        <v>2664</v>
      </c>
      <c r="H696" s="659" t="s">
        <v>518</v>
      </c>
      <c r="I696" s="659" t="s">
        <v>2798</v>
      </c>
      <c r="J696" s="659" t="s">
        <v>2799</v>
      </c>
      <c r="K696" s="659" t="s">
        <v>2334</v>
      </c>
      <c r="L696" s="662">
        <v>5.37</v>
      </c>
      <c r="M696" s="662">
        <v>5.37</v>
      </c>
      <c r="N696" s="659">
        <v>1</v>
      </c>
      <c r="O696" s="663">
        <v>0.5</v>
      </c>
      <c r="P696" s="662"/>
      <c r="Q696" s="664">
        <v>0</v>
      </c>
      <c r="R696" s="659"/>
      <c r="S696" s="664">
        <v>0</v>
      </c>
      <c r="T696" s="663"/>
      <c r="U696" s="665">
        <v>0</v>
      </c>
    </row>
    <row r="697" spans="1:21" ht="14.4" customHeight="1" x14ac:dyDescent="0.3">
      <c r="A697" s="658">
        <v>50</v>
      </c>
      <c r="B697" s="659" t="s">
        <v>517</v>
      </c>
      <c r="C697" s="659">
        <v>89301502</v>
      </c>
      <c r="D697" s="660" t="s">
        <v>3256</v>
      </c>
      <c r="E697" s="661" t="s">
        <v>2386</v>
      </c>
      <c r="F697" s="659" t="s">
        <v>2370</v>
      </c>
      <c r="G697" s="659" t="s">
        <v>2388</v>
      </c>
      <c r="H697" s="659" t="s">
        <v>1208</v>
      </c>
      <c r="I697" s="659" t="s">
        <v>1227</v>
      </c>
      <c r="J697" s="659" t="s">
        <v>1228</v>
      </c>
      <c r="K697" s="659" t="s">
        <v>2272</v>
      </c>
      <c r="L697" s="662">
        <v>75.28</v>
      </c>
      <c r="M697" s="662">
        <v>75.28</v>
      </c>
      <c r="N697" s="659">
        <v>1</v>
      </c>
      <c r="O697" s="663">
        <v>0.5</v>
      </c>
      <c r="P697" s="662"/>
      <c r="Q697" s="664">
        <v>0</v>
      </c>
      <c r="R697" s="659"/>
      <c r="S697" s="664">
        <v>0</v>
      </c>
      <c r="T697" s="663"/>
      <c r="U697" s="665">
        <v>0</v>
      </c>
    </row>
    <row r="698" spans="1:21" ht="14.4" customHeight="1" x14ac:dyDescent="0.3">
      <c r="A698" s="658">
        <v>50</v>
      </c>
      <c r="B698" s="659" t="s">
        <v>517</v>
      </c>
      <c r="C698" s="659">
        <v>89301502</v>
      </c>
      <c r="D698" s="660" t="s">
        <v>3256</v>
      </c>
      <c r="E698" s="661" t="s">
        <v>2386</v>
      </c>
      <c r="F698" s="659" t="s">
        <v>2370</v>
      </c>
      <c r="G698" s="659" t="s">
        <v>2388</v>
      </c>
      <c r="H698" s="659" t="s">
        <v>1208</v>
      </c>
      <c r="I698" s="659" t="s">
        <v>1231</v>
      </c>
      <c r="J698" s="659" t="s">
        <v>1228</v>
      </c>
      <c r="K698" s="659" t="s">
        <v>2273</v>
      </c>
      <c r="L698" s="662">
        <v>150.55000000000001</v>
      </c>
      <c r="M698" s="662">
        <v>150.55000000000001</v>
      </c>
      <c r="N698" s="659">
        <v>1</v>
      </c>
      <c r="O698" s="663">
        <v>0.5</v>
      </c>
      <c r="P698" s="662">
        <v>150.55000000000001</v>
      </c>
      <c r="Q698" s="664">
        <v>1</v>
      </c>
      <c r="R698" s="659">
        <v>1</v>
      </c>
      <c r="S698" s="664">
        <v>1</v>
      </c>
      <c r="T698" s="663">
        <v>0.5</v>
      </c>
      <c r="U698" s="665">
        <v>1</v>
      </c>
    </row>
    <row r="699" spans="1:21" ht="14.4" customHeight="1" x14ac:dyDescent="0.3">
      <c r="A699" s="658">
        <v>50</v>
      </c>
      <c r="B699" s="659" t="s">
        <v>517</v>
      </c>
      <c r="C699" s="659">
        <v>89301502</v>
      </c>
      <c r="D699" s="660" t="s">
        <v>3256</v>
      </c>
      <c r="E699" s="661" t="s">
        <v>2386</v>
      </c>
      <c r="F699" s="659" t="s">
        <v>2370</v>
      </c>
      <c r="G699" s="659" t="s">
        <v>2388</v>
      </c>
      <c r="H699" s="659" t="s">
        <v>518</v>
      </c>
      <c r="I699" s="659" t="s">
        <v>3184</v>
      </c>
      <c r="J699" s="659" t="s">
        <v>2563</v>
      </c>
      <c r="K699" s="659" t="s">
        <v>3185</v>
      </c>
      <c r="L699" s="662">
        <v>125.46</v>
      </c>
      <c r="M699" s="662">
        <v>125.46</v>
      </c>
      <c r="N699" s="659">
        <v>1</v>
      </c>
      <c r="O699" s="663">
        <v>0.5</v>
      </c>
      <c r="P699" s="662"/>
      <c r="Q699" s="664">
        <v>0</v>
      </c>
      <c r="R699" s="659"/>
      <c r="S699" s="664">
        <v>0</v>
      </c>
      <c r="T699" s="663"/>
      <c r="U699" s="665">
        <v>0</v>
      </c>
    </row>
    <row r="700" spans="1:21" ht="14.4" customHeight="1" x14ac:dyDescent="0.3">
      <c r="A700" s="658">
        <v>50</v>
      </c>
      <c r="B700" s="659" t="s">
        <v>517</v>
      </c>
      <c r="C700" s="659">
        <v>89301502</v>
      </c>
      <c r="D700" s="660" t="s">
        <v>3256</v>
      </c>
      <c r="E700" s="661" t="s">
        <v>2386</v>
      </c>
      <c r="F700" s="659" t="s">
        <v>2370</v>
      </c>
      <c r="G700" s="659" t="s">
        <v>2389</v>
      </c>
      <c r="H700" s="659" t="s">
        <v>518</v>
      </c>
      <c r="I700" s="659" t="s">
        <v>1667</v>
      </c>
      <c r="J700" s="659" t="s">
        <v>956</v>
      </c>
      <c r="K700" s="659" t="s">
        <v>1668</v>
      </c>
      <c r="L700" s="662">
        <v>270.69</v>
      </c>
      <c r="M700" s="662">
        <v>270.69</v>
      </c>
      <c r="N700" s="659">
        <v>1</v>
      </c>
      <c r="O700" s="663">
        <v>1</v>
      </c>
      <c r="P700" s="662">
        <v>270.69</v>
      </c>
      <c r="Q700" s="664">
        <v>1</v>
      </c>
      <c r="R700" s="659">
        <v>1</v>
      </c>
      <c r="S700" s="664">
        <v>1</v>
      </c>
      <c r="T700" s="663">
        <v>1</v>
      </c>
      <c r="U700" s="665">
        <v>1</v>
      </c>
    </row>
    <row r="701" spans="1:21" ht="14.4" customHeight="1" x14ac:dyDescent="0.3">
      <c r="A701" s="658">
        <v>50</v>
      </c>
      <c r="B701" s="659" t="s">
        <v>517</v>
      </c>
      <c r="C701" s="659">
        <v>89301502</v>
      </c>
      <c r="D701" s="660" t="s">
        <v>3256</v>
      </c>
      <c r="E701" s="661" t="s">
        <v>2386</v>
      </c>
      <c r="F701" s="659" t="s">
        <v>2370</v>
      </c>
      <c r="G701" s="659" t="s">
        <v>2389</v>
      </c>
      <c r="H701" s="659" t="s">
        <v>518</v>
      </c>
      <c r="I701" s="659" t="s">
        <v>3186</v>
      </c>
      <c r="J701" s="659" t="s">
        <v>2568</v>
      </c>
      <c r="K701" s="659" t="s">
        <v>890</v>
      </c>
      <c r="L701" s="662">
        <v>60.92</v>
      </c>
      <c r="M701" s="662">
        <v>121.84</v>
      </c>
      <c r="N701" s="659">
        <v>2</v>
      </c>
      <c r="O701" s="663">
        <v>0.5</v>
      </c>
      <c r="P701" s="662"/>
      <c r="Q701" s="664">
        <v>0</v>
      </c>
      <c r="R701" s="659"/>
      <c r="S701" s="664">
        <v>0</v>
      </c>
      <c r="T701" s="663"/>
      <c r="U701" s="665">
        <v>0</v>
      </c>
    </row>
    <row r="702" spans="1:21" ht="14.4" customHeight="1" x14ac:dyDescent="0.3">
      <c r="A702" s="658">
        <v>50</v>
      </c>
      <c r="B702" s="659" t="s">
        <v>517</v>
      </c>
      <c r="C702" s="659">
        <v>89301502</v>
      </c>
      <c r="D702" s="660" t="s">
        <v>3256</v>
      </c>
      <c r="E702" s="661" t="s">
        <v>2386</v>
      </c>
      <c r="F702" s="659" t="s">
        <v>2370</v>
      </c>
      <c r="G702" s="659" t="s">
        <v>2499</v>
      </c>
      <c r="H702" s="659" t="s">
        <v>1208</v>
      </c>
      <c r="I702" s="659" t="s">
        <v>1529</v>
      </c>
      <c r="J702" s="659" t="s">
        <v>2305</v>
      </c>
      <c r="K702" s="659" t="s">
        <v>2306</v>
      </c>
      <c r="L702" s="662">
        <v>156.86000000000001</v>
      </c>
      <c r="M702" s="662">
        <v>156.86000000000001</v>
      </c>
      <c r="N702" s="659">
        <v>1</v>
      </c>
      <c r="O702" s="663">
        <v>1</v>
      </c>
      <c r="P702" s="662"/>
      <c r="Q702" s="664">
        <v>0</v>
      </c>
      <c r="R702" s="659"/>
      <c r="S702" s="664">
        <v>0</v>
      </c>
      <c r="T702" s="663"/>
      <c r="U702" s="665">
        <v>0</v>
      </c>
    </row>
    <row r="703" spans="1:21" ht="14.4" customHeight="1" x14ac:dyDescent="0.3">
      <c r="A703" s="658">
        <v>50</v>
      </c>
      <c r="B703" s="659" t="s">
        <v>517</v>
      </c>
      <c r="C703" s="659">
        <v>89301502</v>
      </c>
      <c r="D703" s="660" t="s">
        <v>3256</v>
      </c>
      <c r="E703" s="661" t="s">
        <v>2386</v>
      </c>
      <c r="F703" s="659" t="s">
        <v>2370</v>
      </c>
      <c r="G703" s="659" t="s">
        <v>2391</v>
      </c>
      <c r="H703" s="659" t="s">
        <v>518</v>
      </c>
      <c r="I703" s="659" t="s">
        <v>3187</v>
      </c>
      <c r="J703" s="659" t="s">
        <v>2570</v>
      </c>
      <c r="K703" s="659" t="s">
        <v>2861</v>
      </c>
      <c r="L703" s="662">
        <v>391.77</v>
      </c>
      <c r="M703" s="662">
        <v>391.77</v>
      </c>
      <c r="N703" s="659">
        <v>1</v>
      </c>
      <c r="O703" s="663">
        <v>0.5</v>
      </c>
      <c r="P703" s="662"/>
      <c r="Q703" s="664">
        <v>0</v>
      </c>
      <c r="R703" s="659"/>
      <c r="S703" s="664">
        <v>0</v>
      </c>
      <c r="T703" s="663"/>
      <c r="U703" s="665">
        <v>0</v>
      </c>
    </row>
    <row r="704" spans="1:21" ht="14.4" customHeight="1" x14ac:dyDescent="0.3">
      <c r="A704" s="658">
        <v>50</v>
      </c>
      <c r="B704" s="659" t="s">
        <v>517</v>
      </c>
      <c r="C704" s="659">
        <v>89301502</v>
      </c>
      <c r="D704" s="660" t="s">
        <v>3256</v>
      </c>
      <c r="E704" s="661" t="s">
        <v>2386</v>
      </c>
      <c r="F704" s="659" t="s">
        <v>2370</v>
      </c>
      <c r="G704" s="659" t="s">
        <v>2501</v>
      </c>
      <c r="H704" s="659" t="s">
        <v>1208</v>
      </c>
      <c r="I704" s="659" t="s">
        <v>1284</v>
      </c>
      <c r="J704" s="659" t="s">
        <v>1281</v>
      </c>
      <c r="K704" s="659" t="s">
        <v>1285</v>
      </c>
      <c r="L704" s="662">
        <v>146.63</v>
      </c>
      <c r="M704" s="662">
        <v>146.63</v>
      </c>
      <c r="N704" s="659">
        <v>1</v>
      </c>
      <c r="O704" s="663">
        <v>0.5</v>
      </c>
      <c r="P704" s="662"/>
      <c r="Q704" s="664">
        <v>0</v>
      </c>
      <c r="R704" s="659"/>
      <c r="S704" s="664">
        <v>0</v>
      </c>
      <c r="T704" s="663"/>
      <c r="U704" s="665">
        <v>0</v>
      </c>
    </row>
    <row r="705" spans="1:21" ht="14.4" customHeight="1" x14ac:dyDescent="0.3">
      <c r="A705" s="658">
        <v>50</v>
      </c>
      <c r="B705" s="659" t="s">
        <v>517</v>
      </c>
      <c r="C705" s="659">
        <v>89301502</v>
      </c>
      <c r="D705" s="660" t="s">
        <v>3256</v>
      </c>
      <c r="E705" s="661" t="s">
        <v>2386</v>
      </c>
      <c r="F705" s="659" t="s">
        <v>2370</v>
      </c>
      <c r="G705" s="659" t="s">
        <v>2392</v>
      </c>
      <c r="H705" s="659" t="s">
        <v>518</v>
      </c>
      <c r="I705" s="659" t="s">
        <v>2950</v>
      </c>
      <c r="J705" s="659" t="s">
        <v>1270</v>
      </c>
      <c r="K705" s="659" t="s">
        <v>897</v>
      </c>
      <c r="L705" s="662">
        <v>134.66</v>
      </c>
      <c r="M705" s="662">
        <v>134.66</v>
      </c>
      <c r="N705" s="659">
        <v>1</v>
      </c>
      <c r="O705" s="663">
        <v>1</v>
      </c>
      <c r="P705" s="662">
        <v>134.66</v>
      </c>
      <c r="Q705" s="664">
        <v>1</v>
      </c>
      <c r="R705" s="659">
        <v>1</v>
      </c>
      <c r="S705" s="664">
        <v>1</v>
      </c>
      <c r="T705" s="663">
        <v>1</v>
      </c>
      <c r="U705" s="665">
        <v>1</v>
      </c>
    </row>
    <row r="706" spans="1:21" ht="14.4" customHeight="1" x14ac:dyDescent="0.3">
      <c r="A706" s="658">
        <v>50</v>
      </c>
      <c r="B706" s="659" t="s">
        <v>517</v>
      </c>
      <c r="C706" s="659">
        <v>89301502</v>
      </c>
      <c r="D706" s="660" t="s">
        <v>3256</v>
      </c>
      <c r="E706" s="661" t="s">
        <v>2386</v>
      </c>
      <c r="F706" s="659" t="s">
        <v>2370</v>
      </c>
      <c r="G706" s="659" t="s">
        <v>2392</v>
      </c>
      <c r="H706" s="659" t="s">
        <v>518</v>
      </c>
      <c r="I706" s="659" t="s">
        <v>2573</v>
      </c>
      <c r="J706" s="659" t="s">
        <v>2574</v>
      </c>
      <c r="K706" s="659" t="s">
        <v>2575</v>
      </c>
      <c r="L706" s="662">
        <v>31.43</v>
      </c>
      <c r="M706" s="662">
        <v>31.43</v>
      </c>
      <c r="N706" s="659">
        <v>1</v>
      </c>
      <c r="O706" s="663">
        <v>1</v>
      </c>
      <c r="P706" s="662"/>
      <c r="Q706" s="664">
        <v>0</v>
      </c>
      <c r="R706" s="659"/>
      <c r="S706" s="664">
        <v>0</v>
      </c>
      <c r="T706" s="663"/>
      <c r="U706" s="665">
        <v>0</v>
      </c>
    </row>
    <row r="707" spans="1:21" ht="14.4" customHeight="1" x14ac:dyDescent="0.3">
      <c r="A707" s="658">
        <v>50</v>
      </c>
      <c r="B707" s="659" t="s">
        <v>517</v>
      </c>
      <c r="C707" s="659">
        <v>89301502</v>
      </c>
      <c r="D707" s="660" t="s">
        <v>3256</v>
      </c>
      <c r="E707" s="661" t="s">
        <v>2386</v>
      </c>
      <c r="F707" s="659" t="s">
        <v>2370</v>
      </c>
      <c r="G707" s="659" t="s">
        <v>2392</v>
      </c>
      <c r="H707" s="659" t="s">
        <v>1208</v>
      </c>
      <c r="I707" s="659" t="s">
        <v>1924</v>
      </c>
      <c r="J707" s="659" t="s">
        <v>1925</v>
      </c>
      <c r="K707" s="659" t="s">
        <v>1926</v>
      </c>
      <c r="L707" s="662">
        <v>60.02</v>
      </c>
      <c r="M707" s="662">
        <v>120.04</v>
      </c>
      <c r="N707" s="659">
        <v>2</v>
      </c>
      <c r="O707" s="663">
        <v>0.5</v>
      </c>
      <c r="P707" s="662"/>
      <c r="Q707" s="664">
        <v>0</v>
      </c>
      <c r="R707" s="659"/>
      <c r="S707" s="664">
        <v>0</v>
      </c>
      <c r="T707" s="663"/>
      <c r="U707" s="665">
        <v>0</v>
      </c>
    </row>
    <row r="708" spans="1:21" ht="14.4" customHeight="1" x14ac:dyDescent="0.3">
      <c r="A708" s="658">
        <v>50</v>
      </c>
      <c r="B708" s="659" t="s">
        <v>517</v>
      </c>
      <c r="C708" s="659">
        <v>89301502</v>
      </c>
      <c r="D708" s="660" t="s">
        <v>3256</v>
      </c>
      <c r="E708" s="661" t="s">
        <v>2386</v>
      </c>
      <c r="F708" s="659" t="s">
        <v>2370</v>
      </c>
      <c r="G708" s="659" t="s">
        <v>2392</v>
      </c>
      <c r="H708" s="659" t="s">
        <v>518</v>
      </c>
      <c r="I708" s="659" t="s">
        <v>2576</v>
      </c>
      <c r="J708" s="659" t="s">
        <v>2577</v>
      </c>
      <c r="K708" s="659" t="s">
        <v>1271</v>
      </c>
      <c r="L708" s="662">
        <v>44.89</v>
      </c>
      <c r="M708" s="662">
        <v>179.56</v>
      </c>
      <c r="N708" s="659">
        <v>4</v>
      </c>
      <c r="O708" s="663">
        <v>1.5</v>
      </c>
      <c r="P708" s="662"/>
      <c r="Q708" s="664">
        <v>0</v>
      </c>
      <c r="R708" s="659"/>
      <c r="S708" s="664">
        <v>0</v>
      </c>
      <c r="T708" s="663"/>
      <c r="U708" s="665">
        <v>0</v>
      </c>
    </row>
    <row r="709" spans="1:21" ht="14.4" customHeight="1" x14ac:dyDescent="0.3">
      <c r="A709" s="658">
        <v>50</v>
      </c>
      <c r="B709" s="659" t="s">
        <v>517</v>
      </c>
      <c r="C709" s="659">
        <v>89301502</v>
      </c>
      <c r="D709" s="660" t="s">
        <v>3256</v>
      </c>
      <c r="E709" s="661" t="s">
        <v>2386</v>
      </c>
      <c r="F709" s="659" t="s">
        <v>2370</v>
      </c>
      <c r="G709" s="659" t="s">
        <v>2502</v>
      </c>
      <c r="H709" s="659" t="s">
        <v>518</v>
      </c>
      <c r="I709" s="659" t="s">
        <v>805</v>
      </c>
      <c r="J709" s="659" t="s">
        <v>2503</v>
      </c>
      <c r="K709" s="659" t="s">
        <v>1349</v>
      </c>
      <c r="L709" s="662">
        <v>0</v>
      </c>
      <c r="M709" s="662">
        <v>0</v>
      </c>
      <c r="N709" s="659">
        <v>1</v>
      </c>
      <c r="O709" s="663">
        <v>0.5</v>
      </c>
      <c r="P709" s="662"/>
      <c r="Q709" s="664"/>
      <c r="R709" s="659"/>
      <c r="S709" s="664">
        <v>0</v>
      </c>
      <c r="T709" s="663"/>
      <c r="U709" s="665">
        <v>0</v>
      </c>
    </row>
    <row r="710" spans="1:21" ht="14.4" customHeight="1" x14ac:dyDescent="0.3">
      <c r="A710" s="658">
        <v>50</v>
      </c>
      <c r="B710" s="659" t="s">
        <v>517</v>
      </c>
      <c r="C710" s="659">
        <v>89301502</v>
      </c>
      <c r="D710" s="660" t="s">
        <v>3256</v>
      </c>
      <c r="E710" s="661" t="s">
        <v>2386</v>
      </c>
      <c r="F710" s="659" t="s">
        <v>2370</v>
      </c>
      <c r="G710" s="659" t="s">
        <v>2502</v>
      </c>
      <c r="H710" s="659" t="s">
        <v>518</v>
      </c>
      <c r="I710" s="659" t="s">
        <v>3188</v>
      </c>
      <c r="J710" s="659" t="s">
        <v>2503</v>
      </c>
      <c r="K710" s="659" t="s">
        <v>1349</v>
      </c>
      <c r="L710" s="662">
        <v>0</v>
      </c>
      <c r="M710" s="662">
        <v>0</v>
      </c>
      <c r="N710" s="659">
        <v>1</v>
      </c>
      <c r="O710" s="663">
        <v>1</v>
      </c>
      <c r="P710" s="662"/>
      <c r="Q710" s="664"/>
      <c r="R710" s="659"/>
      <c r="S710" s="664">
        <v>0</v>
      </c>
      <c r="T710" s="663"/>
      <c r="U710" s="665">
        <v>0</v>
      </c>
    </row>
    <row r="711" spans="1:21" ht="14.4" customHeight="1" x14ac:dyDescent="0.3">
      <c r="A711" s="658">
        <v>50</v>
      </c>
      <c r="B711" s="659" t="s">
        <v>517</v>
      </c>
      <c r="C711" s="659">
        <v>89301502</v>
      </c>
      <c r="D711" s="660" t="s">
        <v>3256</v>
      </c>
      <c r="E711" s="661" t="s">
        <v>2386</v>
      </c>
      <c r="F711" s="659" t="s">
        <v>2370</v>
      </c>
      <c r="G711" s="659" t="s">
        <v>2502</v>
      </c>
      <c r="H711" s="659" t="s">
        <v>518</v>
      </c>
      <c r="I711" s="659" t="s">
        <v>3189</v>
      </c>
      <c r="J711" s="659" t="s">
        <v>2503</v>
      </c>
      <c r="K711" s="659" t="s">
        <v>1349</v>
      </c>
      <c r="L711" s="662">
        <v>0</v>
      </c>
      <c r="M711" s="662">
        <v>0</v>
      </c>
      <c r="N711" s="659">
        <v>1</v>
      </c>
      <c r="O711" s="663">
        <v>1</v>
      </c>
      <c r="P711" s="662"/>
      <c r="Q711" s="664"/>
      <c r="R711" s="659"/>
      <c r="S711" s="664">
        <v>0</v>
      </c>
      <c r="T711" s="663"/>
      <c r="U711" s="665">
        <v>0</v>
      </c>
    </row>
    <row r="712" spans="1:21" ht="14.4" customHeight="1" x14ac:dyDescent="0.3">
      <c r="A712" s="658">
        <v>50</v>
      </c>
      <c r="B712" s="659" t="s">
        <v>517</v>
      </c>
      <c r="C712" s="659">
        <v>89301502</v>
      </c>
      <c r="D712" s="660" t="s">
        <v>3256</v>
      </c>
      <c r="E712" s="661" t="s">
        <v>2386</v>
      </c>
      <c r="F712" s="659" t="s">
        <v>2370</v>
      </c>
      <c r="G712" s="659" t="s">
        <v>2504</v>
      </c>
      <c r="H712" s="659" t="s">
        <v>1208</v>
      </c>
      <c r="I712" s="659" t="s">
        <v>2807</v>
      </c>
      <c r="J712" s="659" t="s">
        <v>2808</v>
      </c>
      <c r="K712" s="659" t="s">
        <v>2809</v>
      </c>
      <c r="L712" s="662">
        <v>2118.42</v>
      </c>
      <c r="M712" s="662">
        <v>6355.26</v>
      </c>
      <c r="N712" s="659">
        <v>3</v>
      </c>
      <c r="O712" s="663">
        <v>1</v>
      </c>
      <c r="P712" s="662"/>
      <c r="Q712" s="664">
        <v>0</v>
      </c>
      <c r="R712" s="659"/>
      <c r="S712" s="664">
        <v>0</v>
      </c>
      <c r="T712" s="663"/>
      <c r="U712" s="665">
        <v>0</v>
      </c>
    </row>
    <row r="713" spans="1:21" ht="14.4" customHeight="1" x14ac:dyDescent="0.3">
      <c r="A713" s="658">
        <v>50</v>
      </c>
      <c r="B713" s="659" t="s">
        <v>517</v>
      </c>
      <c r="C713" s="659">
        <v>89301502</v>
      </c>
      <c r="D713" s="660" t="s">
        <v>3256</v>
      </c>
      <c r="E713" s="661" t="s">
        <v>2386</v>
      </c>
      <c r="F713" s="659" t="s">
        <v>2370</v>
      </c>
      <c r="G713" s="659" t="s">
        <v>2504</v>
      </c>
      <c r="H713" s="659" t="s">
        <v>518</v>
      </c>
      <c r="I713" s="659" t="s">
        <v>3190</v>
      </c>
      <c r="J713" s="659" t="s">
        <v>2808</v>
      </c>
      <c r="K713" s="659" t="s">
        <v>2809</v>
      </c>
      <c r="L713" s="662">
        <v>0</v>
      </c>
      <c r="M713" s="662">
        <v>0</v>
      </c>
      <c r="N713" s="659">
        <v>3</v>
      </c>
      <c r="O713" s="663">
        <v>0.5</v>
      </c>
      <c r="P713" s="662"/>
      <c r="Q713" s="664"/>
      <c r="R713" s="659"/>
      <c r="S713" s="664">
        <v>0</v>
      </c>
      <c r="T713" s="663"/>
      <c r="U713" s="665">
        <v>0</v>
      </c>
    </row>
    <row r="714" spans="1:21" ht="14.4" customHeight="1" x14ac:dyDescent="0.3">
      <c r="A714" s="658">
        <v>50</v>
      </c>
      <c r="B714" s="659" t="s">
        <v>517</v>
      </c>
      <c r="C714" s="659">
        <v>89301502</v>
      </c>
      <c r="D714" s="660" t="s">
        <v>3256</v>
      </c>
      <c r="E714" s="661" t="s">
        <v>2386</v>
      </c>
      <c r="F714" s="659" t="s">
        <v>2370</v>
      </c>
      <c r="G714" s="659" t="s">
        <v>2980</v>
      </c>
      <c r="H714" s="659" t="s">
        <v>518</v>
      </c>
      <c r="I714" s="659" t="s">
        <v>3191</v>
      </c>
      <c r="J714" s="659" t="s">
        <v>3192</v>
      </c>
      <c r="K714" s="659" t="s">
        <v>3193</v>
      </c>
      <c r="L714" s="662">
        <v>84.78</v>
      </c>
      <c r="M714" s="662">
        <v>84.78</v>
      </c>
      <c r="N714" s="659">
        <v>1</v>
      </c>
      <c r="O714" s="663">
        <v>0.5</v>
      </c>
      <c r="P714" s="662"/>
      <c r="Q714" s="664">
        <v>0</v>
      </c>
      <c r="R714" s="659"/>
      <c r="S714" s="664">
        <v>0</v>
      </c>
      <c r="T714" s="663"/>
      <c r="U714" s="665">
        <v>0</v>
      </c>
    </row>
    <row r="715" spans="1:21" ht="14.4" customHeight="1" x14ac:dyDescent="0.3">
      <c r="A715" s="658">
        <v>50</v>
      </c>
      <c r="B715" s="659" t="s">
        <v>517</v>
      </c>
      <c r="C715" s="659">
        <v>89301502</v>
      </c>
      <c r="D715" s="660" t="s">
        <v>3256</v>
      </c>
      <c r="E715" s="661" t="s">
        <v>2386</v>
      </c>
      <c r="F715" s="659" t="s">
        <v>2370</v>
      </c>
      <c r="G715" s="659" t="s">
        <v>2897</v>
      </c>
      <c r="H715" s="659" t="s">
        <v>518</v>
      </c>
      <c r="I715" s="659" t="s">
        <v>677</v>
      </c>
      <c r="J715" s="659" t="s">
        <v>678</v>
      </c>
      <c r="K715" s="659" t="s">
        <v>2262</v>
      </c>
      <c r="L715" s="662">
        <v>115.3</v>
      </c>
      <c r="M715" s="662">
        <v>345.9</v>
      </c>
      <c r="N715" s="659">
        <v>3</v>
      </c>
      <c r="O715" s="663">
        <v>0.5</v>
      </c>
      <c r="P715" s="662"/>
      <c r="Q715" s="664">
        <v>0</v>
      </c>
      <c r="R715" s="659"/>
      <c r="S715" s="664">
        <v>0</v>
      </c>
      <c r="T715" s="663"/>
      <c r="U715" s="665">
        <v>0</v>
      </c>
    </row>
    <row r="716" spans="1:21" ht="14.4" customHeight="1" x14ac:dyDescent="0.3">
      <c r="A716" s="658">
        <v>50</v>
      </c>
      <c r="B716" s="659" t="s">
        <v>517</v>
      </c>
      <c r="C716" s="659">
        <v>89301502</v>
      </c>
      <c r="D716" s="660" t="s">
        <v>3256</v>
      </c>
      <c r="E716" s="661" t="s">
        <v>2386</v>
      </c>
      <c r="F716" s="659" t="s">
        <v>2370</v>
      </c>
      <c r="G716" s="659" t="s">
        <v>2581</v>
      </c>
      <c r="H716" s="659" t="s">
        <v>518</v>
      </c>
      <c r="I716" s="659" t="s">
        <v>3194</v>
      </c>
      <c r="J716" s="659" t="s">
        <v>2583</v>
      </c>
      <c r="K716" s="659" t="s">
        <v>3195</v>
      </c>
      <c r="L716" s="662">
        <v>0</v>
      </c>
      <c r="M716" s="662">
        <v>0</v>
      </c>
      <c r="N716" s="659">
        <v>1</v>
      </c>
      <c r="O716" s="663">
        <v>0.5</v>
      </c>
      <c r="P716" s="662">
        <v>0</v>
      </c>
      <c r="Q716" s="664"/>
      <c r="R716" s="659">
        <v>1</v>
      </c>
      <c r="S716" s="664">
        <v>1</v>
      </c>
      <c r="T716" s="663">
        <v>0.5</v>
      </c>
      <c r="U716" s="665">
        <v>1</v>
      </c>
    </row>
    <row r="717" spans="1:21" ht="14.4" customHeight="1" x14ac:dyDescent="0.3">
      <c r="A717" s="658">
        <v>50</v>
      </c>
      <c r="B717" s="659" t="s">
        <v>517</v>
      </c>
      <c r="C717" s="659">
        <v>89301502</v>
      </c>
      <c r="D717" s="660" t="s">
        <v>3256</v>
      </c>
      <c r="E717" s="661" t="s">
        <v>2386</v>
      </c>
      <c r="F717" s="659" t="s">
        <v>2370</v>
      </c>
      <c r="G717" s="659" t="s">
        <v>3196</v>
      </c>
      <c r="H717" s="659" t="s">
        <v>518</v>
      </c>
      <c r="I717" s="659" t="s">
        <v>3197</v>
      </c>
      <c r="J717" s="659" t="s">
        <v>3198</v>
      </c>
      <c r="K717" s="659" t="s">
        <v>3199</v>
      </c>
      <c r="L717" s="662">
        <v>0</v>
      </c>
      <c r="M717" s="662">
        <v>0</v>
      </c>
      <c r="N717" s="659">
        <v>2</v>
      </c>
      <c r="O717" s="663">
        <v>1.5</v>
      </c>
      <c r="P717" s="662"/>
      <c r="Q717" s="664"/>
      <c r="R717" s="659"/>
      <c r="S717" s="664">
        <v>0</v>
      </c>
      <c r="T717" s="663"/>
      <c r="U717" s="665">
        <v>0</v>
      </c>
    </row>
    <row r="718" spans="1:21" ht="14.4" customHeight="1" x14ac:dyDescent="0.3">
      <c r="A718" s="658">
        <v>50</v>
      </c>
      <c r="B718" s="659" t="s">
        <v>517</v>
      </c>
      <c r="C718" s="659">
        <v>89301502</v>
      </c>
      <c r="D718" s="660" t="s">
        <v>3256</v>
      </c>
      <c r="E718" s="661" t="s">
        <v>2386</v>
      </c>
      <c r="F718" s="659" t="s">
        <v>2370</v>
      </c>
      <c r="G718" s="659" t="s">
        <v>3200</v>
      </c>
      <c r="H718" s="659" t="s">
        <v>518</v>
      </c>
      <c r="I718" s="659" t="s">
        <v>3201</v>
      </c>
      <c r="J718" s="659" t="s">
        <v>3202</v>
      </c>
      <c r="K718" s="659" t="s">
        <v>3203</v>
      </c>
      <c r="L718" s="662">
        <v>0</v>
      </c>
      <c r="M718" s="662">
        <v>0</v>
      </c>
      <c r="N718" s="659">
        <v>1</v>
      </c>
      <c r="O718" s="663">
        <v>1</v>
      </c>
      <c r="P718" s="662">
        <v>0</v>
      </c>
      <c r="Q718" s="664"/>
      <c r="R718" s="659">
        <v>1</v>
      </c>
      <c r="S718" s="664">
        <v>1</v>
      </c>
      <c r="T718" s="663">
        <v>1</v>
      </c>
      <c r="U718" s="665">
        <v>1</v>
      </c>
    </row>
    <row r="719" spans="1:21" ht="14.4" customHeight="1" x14ac:dyDescent="0.3">
      <c r="A719" s="658">
        <v>50</v>
      </c>
      <c r="B719" s="659" t="s">
        <v>517</v>
      </c>
      <c r="C719" s="659">
        <v>89301502</v>
      </c>
      <c r="D719" s="660" t="s">
        <v>3256</v>
      </c>
      <c r="E719" s="661" t="s">
        <v>2386</v>
      </c>
      <c r="F719" s="659" t="s">
        <v>2370</v>
      </c>
      <c r="G719" s="659" t="s">
        <v>3200</v>
      </c>
      <c r="H719" s="659" t="s">
        <v>518</v>
      </c>
      <c r="I719" s="659" t="s">
        <v>3204</v>
      </c>
      <c r="J719" s="659" t="s">
        <v>3205</v>
      </c>
      <c r="K719" s="659" t="s">
        <v>3206</v>
      </c>
      <c r="L719" s="662">
        <v>0</v>
      </c>
      <c r="M719" s="662">
        <v>0</v>
      </c>
      <c r="N719" s="659">
        <v>3</v>
      </c>
      <c r="O719" s="663">
        <v>1</v>
      </c>
      <c r="P719" s="662">
        <v>0</v>
      </c>
      <c r="Q719" s="664"/>
      <c r="R719" s="659">
        <v>3</v>
      </c>
      <c r="S719" s="664">
        <v>1</v>
      </c>
      <c r="T719" s="663">
        <v>1</v>
      </c>
      <c r="U719" s="665">
        <v>1</v>
      </c>
    </row>
    <row r="720" spans="1:21" ht="14.4" customHeight="1" x14ac:dyDescent="0.3">
      <c r="A720" s="658">
        <v>50</v>
      </c>
      <c r="B720" s="659" t="s">
        <v>517</v>
      </c>
      <c r="C720" s="659">
        <v>89301502</v>
      </c>
      <c r="D720" s="660" t="s">
        <v>3256</v>
      </c>
      <c r="E720" s="661" t="s">
        <v>2386</v>
      </c>
      <c r="F720" s="659" t="s">
        <v>2370</v>
      </c>
      <c r="G720" s="659" t="s">
        <v>2444</v>
      </c>
      <c r="H720" s="659" t="s">
        <v>518</v>
      </c>
      <c r="I720" s="659" t="s">
        <v>857</v>
      </c>
      <c r="J720" s="659" t="s">
        <v>2449</v>
      </c>
      <c r="K720" s="659" t="s">
        <v>2451</v>
      </c>
      <c r="L720" s="662">
        <v>66.599999999999994</v>
      </c>
      <c r="M720" s="662">
        <v>333</v>
      </c>
      <c r="N720" s="659">
        <v>5</v>
      </c>
      <c r="O720" s="663">
        <v>2.5</v>
      </c>
      <c r="P720" s="662">
        <v>66.599999999999994</v>
      </c>
      <c r="Q720" s="664">
        <v>0.19999999999999998</v>
      </c>
      <c r="R720" s="659">
        <v>1</v>
      </c>
      <c r="S720" s="664">
        <v>0.2</v>
      </c>
      <c r="T720" s="663">
        <v>0.5</v>
      </c>
      <c r="U720" s="665">
        <v>0.2</v>
      </c>
    </row>
    <row r="721" spans="1:21" ht="14.4" customHeight="1" x14ac:dyDescent="0.3">
      <c r="A721" s="658">
        <v>50</v>
      </c>
      <c r="B721" s="659" t="s">
        <v>517</v>
      </c>
      <c r="C721" s="659">
        <v>89301502</v>
      </c>
      <c r="D721" s="660" t="s">
        <v>3256</v>
      </c>
      <c r="E721" s="661" t="s">
        <v>2386</v>
      </c>
      <c r="F721" s="659" t="s">
        <v>2370</v>
      </c>
      <c r="G721" s="659" t="s">
        <v>2776</v>
      </c>
      <c r="H721" s="659" t="s">
        <v>518</v>
      </c>
      <c r="I721" s="659" t="s">
        <v>2777</v>
      </c>
      <c r="J721" s="659" t="s">
        <v>2778</v>
      </c>
      <c r="K721" s="659" t="s">
        <v>2779</v>
      </c>
      <c r="L721" s="662">
        <v>163.9</v>
      </c>
      <c r="M721" s="662">
        <v>491.70000000000005</v>
      </c>
      <c r="N721" s="659">
        <v>3</v>
      </c>
      <c r="O721" s="663">
        <v>2</v>
      </c>
      <c r="P721" s="662">
        <v>327.8</v>
      </c>
      <c r="Q721" s="664">
        <v>0.66666666666666663</v>
      </c>
      <c r="R721" s="659">
        <v>2</v>
      </c>
      <c r="S721" s="664">
        <v>0.66666666666666663</v>
      </c>
      <c r="T721" s="663">
        <v>1</v>
      </c>
      <c r="U721" s="665">
        <v>0.5</v>
      </c>
    </row>
    <row r="722" spans="1:21" ht="14.4" customHeight="1" x14ac:dyDescent="0.3">
      <c r="A722" s="658">
        <v>50</v>
      </c>
      <c r="B722" s="659" t="s">
        <v>517</v>
      </c>
      <c r="C722" s="659">
        <v>89301502</v>
      </c>
      <c r="D722" s="660" t="s">
        <v>3256</v>
      </c>
      <c r="E722" s="661" t="s">
        <v>2386</v>
      </c>
      <c r="F722" s="659" t="s">
        <v>2370</v>
      </c>
      <c r="G722" s="659" t="s">
        <v>3027</v>
      </c>
      <c r="H722" s="659" t="s">
        <v>518</v>
      </c>
      <c r="I722" s="659" t="s">
        <v>1522</v>
      </c>
      <c r="J722" s="659" t="s">
        <v>3207</v>
      </c>
      <c r="K722" s="659" t="s">
        <v>3208</v>
      </c>
      <c r="L722" s="662">
        <v>93.99</v>
      </c>
      <c r="M722" s="662">
        <v>93.99</v>
      </c>
      <c r="N722" s="659">
        <v>1</v>
      </c>
      <c r="O722" s="663">
        <v>1</v>
      </c>
      <c r="P722" s="662">
        <v>93.99</v>
      </c>
      <c r="Q722" s="664">
        <v>1</v>
      </c>
      <c r="R722" s="659">
        <v>1</v>
      </c>
      <c r="S722" s="664">
        <v>1</v>
      </c>
      <c r="T722" s="663">
        <v>1</v>
      </c>
      <c r="U722" s="665">
        <v>1</v>
      </c>
    </row>
    <row r="723" spans="1:21" ht="14.4" customHeight="1" x14ac:dyDescent="0.3">
      <c r="A723" s="658">
        <v>50</v>
      </c>
      <c r="B723" s="659" t="s">
        <v>517</v>
      </c>
      <c r="C723" s="659">
        <v>89301502</v>
      </c>
      <c r="D723" s="660" t="s">
        <v>3256</v>
      </c>
      <c r="E723" s="661" t="s">
        <v>2386</v>
      </c>
      <c r="F723" s="659" t="s">
        <v>2370</v>
      </c>
      <c r="G723" s="659" t="s">
        <v>2454</v>
      </c>
      <c r="H723" s="659" t="s">
        <v>518</v>
      </c>
      <c r="I723" s="659" t="s">
        <v>3209</v>
      </c>
      <c r="J723" s="659" t="s">
        <v>3210</v>
      </c>
      <c r="K723" s="659" t="s">
        <v>3211</v>
      </c>
      <c r="L723" s="662">
        <v>0</v>
      </c>
      <c r="M723" s="662">
        <v>0</v>
      </c>
      <c r="N723" s="659">
        <v>1</v>
      </c>
      <c r="O723" s="663">
        <v>0.5</v>
      </c>
      <c r="P723" s="662">
        <v>0</v>
      </c>
      <c r="Q723" s="664"/>
      <c r="R723" s="659">
        <v>1</v>
      </c>
      <c r="S723" s="664">
        <v>1</v>
      </c>
      <c r="T723" s="663">
        <v>0.5</v>
      </c>
      <c r="U723" s="665">
        <v>1</v>
      </c>
    </row>
    <row r="724" spans="1:21" ht="14.4" customHeight="1" x14ac:dyDescent="0.3">
      <c r="A724" s="658">
        <v>50</v>
      </c>
      <c r="B724" s="659" t="s">
        <v>517</v>
      </c>
      <c r="C724" s="659">
        <v>89301502</v>
      </c>
      <c r="D724" s="660" t="s">
        <v>3256</v>
      </c>
      <c r="E724" s="661" t="s">
        <v>2386</v>
      </c>
      <c r="F724" s="659" t="s">
        <v>2370</v>
      </c>
      <c r="G724" s="659" t="s">
        <v>2454</v>
      </c>
      <c r="H724" s="659" t="s">
        <v>518</v>
      </c>
      <c r="I724" s="659" t="s">
        <v>3212</v>
      </c>
      <c r="J724" s="659" t="s">
        <v>2605</v>
      </c>
      <c r="K724" s="659" t="s">
        <v>3213</v>
      </c>
      <c r="L724" s="662">
        <v>0</v>
      </c>
      <c r="M724" s="662">
        <v>0</v>
      </c>
      <c r="N724" s="659">
        <v>1</v>
      </c>
      <c r="O724" s="663">
        <v>0.5</v>
      </c>
      <c r="P724" s="662">
        <v>0</v>
      </c>
      <c r="Q724" s="664"/>
      <c r="R724" s="659">
        <v>1</v>
      </c>
      <c r="S724" s="664">
        <v>1</v>
      </c>
      <c r="T724" s="663">
        <v>0.5</v>
      </c>
      <c r="U724" s="665">
        <v>1</v>
      </c>
    </row>
    <row r="725" spans="1:21" ht="14.4" customHeight="1" x14ac:dyDescent="0.3">
      <c r="A725" s="658">
        <v>50</v>
      </c>
      <c r="B725" s="659" t="s">
        <v>517</v>
      </c>
      <c r="C725" s="659">
        <v>89301502</v>
      </c>
      <c r="D725" s="660" t="s">
        <v>3256</v>
      </c>
      <c r="E725" s="661" t="s">
        <v>2386</v>
      </c>
      <c r="F725" s="659" t="s">
        <v>2370</v>
      </c>
      <c r="G725" s="659" t="s">
        <v>2407</v>
      </c>
      <c r="H725" s="659" t="s">
        <v>518</v>
      </c>
      <c r="I725" s="659" t="s">
        <v>541</v>
      </c>
      <c r="J725" s="659" t="s">
        <v>542</v>
      </c>
      <c r="K725" s="659" t="s">
        <v>543</v>
      </c>
      <c r="L725" s="662">
        <v>104.66</v>
      </c>
      <c r="M725" s="662">
        <v>104.66</v>
      </c>
      <c r="N725" s="659">
        <v>1</v>
      </c>
      <c r="O725" s="663">
        <v>0.5</v>
      </c>
      <c r="P725" s="662">
        <v>104.66</v>
      </c>
      <c r="Q725" s="664">
        <v>1</v>
      </c>
      <c r="R725" s="659">
        <v>1</v>
      </c>
      <c r="S725" s="664">
        <v>1</v>
      </c>
      <c r="T725" s="663">
        <v>0.5</v>
      </c>
      <c r="U725" s="665">
        <v>1</v>
      </c>
    </row>
    <row r="726" spans="1:21" ht="14.4" customHeight="1" x14ac:dyDescent="0.3">
      <c r="A726" s="658">
        <v>50</v>
      </c>
      <c r="B726" s="659" t="s">
        <v>517</v>
      </c>
      <c r="C726" s="659">
        <v>89301502</v>
      </c>
      <c r="D726" s="660" t="s">
        <v>3256</v>
      </c>
      <c r="E726" s="661" t="s">
        <v>2386</v>
      </c>
      <c r="F726" s="659" t="s">
        <v>2370</v>
      </c>
      <c r="G726" s="659" t="s">
        <v>3214</v>
      </c>
      <c r="H726" s="659" t="s">
        <v>518</v>
      </c>
      <c r="I726" s="659" t="s">
        <v>757</v>
      </c>
      <c r="J726" s="659" t="s">
        <v>3215</v>
      </c>
      <c r="K726" s="659" t="s">
        <v>3216</v>
      </c>
      <c r="L726" s="662">
        <v>72.05</v>
      </c>
      <c r="M726" s="662">
        <v>72.05</v>
      </c>
      <c r="N726" s="659">
        <v>1</v>
      </c>
      <c r="O726" s="663">
        <v>1</v>
      </c>
      <c r="P726" s="662"/>
      <c r="Q726" s="664">
        <v>0</v>
      </c>
      <c r="R726" s="659"/>
      <c r="S726" s="664">
        <v>0</v>
      </c>
      <c r="T726" s="663"/>
      <c r="U726" s="665">
        <v>0</v>
      </c>
    </row>
    <row r="727" spans="1:21" ht="14.4" customHeight="1" x14ac:dyDescent="0.3">
      <c r="A727" s="658">
        <v>50</v>
      </c>
      <c r="B727" s="659" t="s">
        <v>517</v>
      </c>
      <c r="C727" s="659">
        <v>89301502</v>
      </c>
      <c r="D727" s="660" t="s">
        <v>3256</v>
      </c>
      <c r="E727" s="661" t="s">
        <v>2386</v>
      </c>
      <c r="F727" s="659" t="s">
        <v>2370</v>
      </c>
      <c r="G727" s="659" t="s">
        <v>2408</v>
      </c>
      <c r="H727" s="659" t="s">
        <v>518</v>
      </c>
      <c r="I727" s="659" t="s">
        <v>2455</v>
      </c>
      <c r="J727" s="659" t="s">
        <v>2410</v>
      </c>
      <c r="K727" s="659" t="s">
        <v>2329</v>
      </c>
      <c r="L727" s="662">
        <v>0</v>
      </c>
      <c r="M727" s="662">
        <v>0</v>
      </c>
      <c r="N727" s="659">
        <v>2</v>
      </c>
      <c r="O727" s="663">
        <v>0.5</v>
      </c>
      <c r="P727" s="662"/>
      <c r="Q727" s="664"/>
      <c r="R727" s="659"/>
      <c r="S727" s="664">
        <v>0</v>
      </c>
      <c r="T727" s="663"/>
      <c r="U727" s="665">
        <v>0</v>
      </c>
    </row>
    <row r="728" spans="1:21" ht="14.4" customHeight="1" x14ac:dyDescent="0.3">
      <c r="A728" s="658">
        <v>50</v>
      </c>
      <c r="B728" s="659" t="s">
        <v>517</v>
      </c>
      <c r="C728" s="659">
        <v>89301502</v>
      </c>
      <c r="D728" s="660" t="s">
        <v>3256</v>
      </c>
      <c r="E728" s="661" t="s">
        <v>2386</v>
      </c>
      <c r="F728" s="659" t="s">
        <v>2370</v>
      </c>
      <c r="G728" s="659" t="s">
        <v>2408</v>
      </c>
      <c r="H728" s="659" t="s">
        <v>518</v>
      </c>
      <c r="I728" s="659" t="s">
        <v>2531</v>
      </c>
      <c r="J728" s="659" t="s">
        <v>938</v>
      </c>
      <c r="K728" s="659" t="s">
        <v>736</v>
      </c>
      <c r="L728" s="662">
        <v>30.65</v>
      </c>
      <c r="M728" s="662">
        <v>30.65</v>
      </c>
      <c r="N728" s="659">
        <v>1</v>
      </c>
      <c r="O728" s="663">
        <v>0.5</v>
      </c>
      <c r="P728" s="662">
        <v>30.65</v>
      </c>
      <c r="Q728" s="664">
        <v>1</v>
      </c>
      <c r="R728" s="659">
        <v>1</v>
      </c>
      <c r="S728" s="664">
        <v>1</v>
      </c>
      <c r="T728" s="663">
        <v>0.5</v>
      </c>
      <c r="U728" s="665">
        <v>1</v>
      </c>
    </row>
    <row r="729" spans="1:21" ht="14.4" customHeight="1" x14ac:dyDescent="0.3">
      <c r="A729" s="658">
        <v>50</v>
      </c>
      <c r="B729" s="659" t="s">
        <v>517</v>
      </c>
      <c r="C729" s="659">
        <v>89301502</v>
      </c>
      <c r="D729" s="660" t="s">
        <v>3256</v>
      </c>
      <c r="E729" s="661" t="s">
        <v>2386</v>
      </c>
      <c r="F729" s="659" t="s">
        <v>2370</v>
      </c>
      <c r="G729" s="659" t="s">
        <v>2408</v>
      </c>
      <c r="H729" s="659" t="s">
        <v>518</v>
      </c>
      <c r="I729" s="659" t="s">
        <v>2532</v>
      </c>
      <c r="J729" s="659" t="s">
        <v>2410</v>
      </c>
      <c r="K729" s="659" t="s">
        <v>2533</v>
      </c>
      <c r="L729" s="662">
        <v>34.31</v>
      </c>
      <c r="M729" s="662">
        <v>68.62</v>
      </c>
      <c r="N729" s="659">
        <v>2</v>
      </c>
      <c r="O729" s="663">
        <v>1</v>
      </c>
      <c r="P729" s="662"/>
      <c r="Q729" s="664">
        <v>0</v>
      </c>
      <c r="R729" s="659"/>
      <c r="S729" s="664">
        <v>0</v>
      </c>
      <c r="T729" s="663"/>
      <c r="U729" s="665">
        <v>0</v>
      </c>
    </row>
    <row r="730" spans="1:21" ht="14.4" customHeight="1" x14ac:dyDescent="0.3">
      <c r="A730" s="658">
        <v>50</v>
      </c>
      <c r="B730" s="659" t="s">
        <v>517</v>
      </c>
      <c r="C730" s="659">
        <v>89301502</v>
      </c>
      <c r="D730" s="660" t="s">
        <v>3256</v>
      </c>
      <c r="E730" s="661" t="s">
        <v>2386</v>
      </c>
      <c r="F730" s="659" t="s">
        <v>2370</v>
      </c>
      <c r="G730" s="659" t="s">
        <v>2709</v>
      </c>
      <c r="H730" s="659" t="s">
        <v>1208</v>
      </c>
      <c r="I730" s="659" t="s">
        <v>1237</v>
      </c>
      <c r="J730" s="659" t="s">
        <v>2252</v>
      </c>
      <c r="K730" s="659" t="s">
        <v>2253</v>
      </c>
      <c r="L730" s="662">
        <v>97.97</v>
      </c>
      <c r="M730" s="662">
        <v>881.7299999999999</v>
      </c>
      <c r="N730" s="659">
        <v>9</v>
      </c>
      <c r="O730" s="663">
        <v>2</v>
      </c>
      <c r="P730" s="662"/>
      <c r="Q730" s="664">
        <v>0</v>
      </c>
      <c r="R730" s="659"/>
      <c r="S730" s="664">
        <v>0</v>
      </c>
      <c r="T730" s="663"/>
      <c r="U730" s="665">
        <v>0</v>
      </c>
    </row>
    <row r="731" spans="1:21" ht="14.4" customHeight="1" x14ac:dyDescent="0.3">
      <c r="A731" s="658">
        <v>50</v>
      </c>
      <c r="B731" s="659" t="s">
        <v>517</v>
      </c>
      <c r="C731" s="659">
        <v>89301502</v>
      </c>
      <c r="D731" s="660" t="s">
        <v>3256</v>
      </c>
      <c r="E731" s="661" t="s">
        <v>2386</v>
      </c>
      <c r="F731" s="659" t="s">
        <v>2370</v>
      </c>
      <c r="G731" s="659" t="s">
        <v>2456</v>
      </c>
      <c r="H731" s="659" t="s">
        <v>1208</v>
      </c>
      <c r="I731" s="659" t="s">
        <v>1918</v>
      </c>
      <c r="J731" s="659" t="s">
        <v>553</v>
      </c>
      <c r="K731" s="659" t="s">
        <v>2355</v>
      </c>
      <c r="L731" s="662">
        <v>65.069999999999993</v>
      </c>
      <c r="M731" s="662">
        <v>130.13999999999999</v>
      </c>
      <c r="N731" s="659">
        <v>2</v>
      </c>
      <c r="O731" s="663">
        <v>1.5</v>
      </c>
      <c r="P731" s="662">
        <v>65.069999999999993</v>
      </c>
      <c r="Q731" s="664">
        <v>0.5</v>
      </c>
      <c r="R731" s="659">
        <v>1</v>
      </c>
      <c r="S731" s="664">
        <v>0.5</v>
      </c>
      <c r="T731" s="663">
        <v>1</v>
      </c>
      <c r="U731" s="665">
        <v>0.66666666666666663</v>
      </c>
    </row>
    <row r="732" spans="1:21" ht="14.4" customHeight="1" x14ac:dyDescent="0.3">
      <c r="A732" s="658">
        <v>50</v>
      </c>
      <c r="B732" s="659" t="s">
        <v>517</v>
      </c>
      <c r="C732" s="659">
        <v>89301502</v>
      </c>
      <c r="D732" s="660" t="s">
        <v>3256</v>
      </c>
      <c r="E732" s="661" t="s">
        <v>2386</v>
      </c>
      <c r="F732" s="659" t="s">
        <v>2370</v>
      </c>
      <c r="G732" s="659" t="s">
        <v>2456</v>
      </c>
      <c r="H732" s="659" t="s">
        <v>1208</v>
      </c>
      <c r="I732" s="659" t="s">
        <v>2457</v>
      </c>
      <c r="J732" s="659" t="s">
        <v>2458</v>
      </c>
      <c r="K732" s="659" t="s">
        <v>2459</v>
      </c>
      <c r="L732" s="662">
        <v>50.57</v>
      </c>
      <c r="M732" s="662">
        <v>50.57</v>
      </c>
      <c r="N732" s="659">
        <v>1</v>
      </c>
      <c r="O732" s="663">
        <v>0.5</v>
      </c>
      <c r="P732" s="662">
        <v>50.57</v>
      </c>
      <c r="Q732" s="664">
        <v>1</v>
      </c>
      <c r="R732" s="659">
        <v>1</v>
      </c>
      <c r="S732" s="664">
        <v>1</v>
      </c>
      <c r="T732" s="663">
        <v>0.5</v>
      </c>
      <c r="U732" s="665">
        <v>1</v>
      </c>
    </row>
    <row r="733" spans="1:21" ht="14.4" customHeight="1" x14ac:dyDescent="0.3">
      <c r="A733" s="658">
        <v>50</v>
      </c>
      <c r="B733" s="659" t="s">
        <v>517</v>
      </c>
      <c r="C733" s="659">
        <v>89301502</v>
      </c>
      <c r="D733" s="660" t="s">
        <v>3256</v>
      </c>
      <c r="E733" s="661" t="s">
        <v>2386</v>
      </c>
      <c r="F733" s="659" t="s">
        <v>2370</v>
      </c>
      <c r="G733" s="659" t="s">
        <v>2536</v>
      </c>
      <c r="H733" s="659" t="s">
        <v>1208</v>
      </c>
      <c r="I733" s="659" t="s">
        <v>3047</v>
      </c>
      <c r="J733" s="659" t="s">
        <v>1341</v>
      </c>
      <c r="K733" s="659" t="s">
        <v>3048</v>
      </c>
      <c r="L733" s="662">
        <v>0</v>
      </c>
      <c r="M733" s="662">
        <v>0</v>
      </c>
      <c r="N733" s="659">
        <v>1</v>
      </c>
      <c r="O733" s="663">
        <v>0.5</v>
      </c>
      <c r="P733" s="662"/>
      <c r="Q733" s="664"/>
      <c r="R733" s="659"/>
      <c r="S733" s="664">
        <v>0</v>
      </c>
      <c r="T733" s="663"/>
      <c r="U733" s="665">
        <v>0</v>
      </c>
    </row>
    <row r="734" spans="1:21" ht="14.4" customHeight="1" x14ac:dyDescent="0.3">
      <c r="A734" s="658">
        <v>50</v>
      </c>
      <c r="B734" s="659" t="s">
        <v>517</v>
      </c>
      <c r="C734" s="659">
        <v>89301502</v>
      </c>
      <c r="D734" s="660" t="s">
        <v>3256</v>
      </c>
      <c r="E734" s="661" t="s">
        <v>2386</v>
      </c>
      <c r="F734" s="659" t="s">
        <v>2370</v>
      </c>
      <c r="G734" s="659" t="s">
        <v>3217</v>
      </c>
      <c r="H734" s="659" t="s">
        <v>518</v>
      </c>
      <c r="I734" s="659" t="s">
        <v>3218</v>
      </c>
      <c r="J734" s="659" t="s">
        <v>1122</v>
      </c>
      <c r="K734" s="659" t="s">
        <v>1123</v>
      </c>
      <c r="L734" s="662">
        <v>98.31</v>
      </c>
      <c r="M734" s="662">
        <v>98.31</v>
      </c>
      <c r="N734" s="659">
        <v>1</v>
      </c>
      <c r="O734" s="663">
        <v>0.5</v>
      </c>
      <c r="P734" s="662"/>
      <c r="Q734" s="664">
        <v>0</v>
      </c>
      <c r="R734" s="659"/>
      <c r="S734" s="664">
        <v>0</v>
      </c>
      <c r="T734" s="663"/>
      <c r="U734" s="665">
        <v>0</v>
      </c>
    </row>
    <row r="735" spans="1:21" ht="14.4" customHeight="1" x14ac:dyDescent="0.3">
      <c r="A735" s="658">
        <v>50</v>
      </c>
      <c r="B735" s="659" t="s">
        <v>517</v>
      </c>
      <c r="C735" s="659">
        <v>89301502</v>
      </c>
      <c r="D735" s="660" t="s">
        <v>3256</v>
      </c>
      <c r="E735" s="661" t="s">
        <v>2386</v>
      </c>
      <c r="F735" s="659" t="s">
        <v>2370</v>
      </c>
      <c r="G735" s="659" t="s">
        <v>2412</v>
      </c>
      <c r="H735" s="659" t="s">
        <v>518</v>
      </c>
      <c r="I735" s="659" t="s">
        <v>3219</v>
      </c>
      <c r="J735" s="659" t="s">
        <v>3220</v>
      </c>
      <c r="K735" s="659" t="s">
        <v>3221</v>
      </c>
      <c r="L735" s="662">
        <v>0</v>
      </c>
      <c r="M735" s="662">
        <v>0</v>
      </c>
      <c r="N735" s="659">
        <v>1</v>
      </c>
      <c r="O735" s="663">
        <v>0.5</v>
      </c>
      <c r="P735" s="662"/>
      <c r="Q735" s="664"/>
      <c r="R735" s="659"/>
      <c r="S735" s="664">
        <v>0</v>
      </c>
      <c r="T735" s="663"/>
      <c r="U735" s="665">
        <v>0</v>
      </c>
    </row>
    <row r="736" spans="1:21" ht="14.4" customHeight="1" x14ac:dyDescent="0.3">
      <c r="A736" s="658">
        <v>50</v>
      </c>
      <c r="B736" s="659" t="s">
        <v>517</v>
      </c>
      <c r="C736" s="659">
        <v>89301502</v>
      </c>
      <c r="D736" s="660" t="s">
        <v>3256</v>
      </c>
      <c r="E736" s="661" t="s">
        <v>2386</v>
      </c>
      <c r="F736" s="659" t="s">
        <v>2370</v>
      </c>
      <c r="G736" s="659" t="s">
        <v>2415</v>
      </c>
      <c r="H736" s="659" t="s">
        <v>518</v>
      </c>
      <c r="I736" s="659" t="s">
        <v>2538</v>
      </c>
      <c r="J736" s="659" t="s">
        <v>2419</v>
      </c>
      <c r="K736" s="659" t="s">
        <v>2539</v>
      </c>
      <c r="L736" s="662">
        <v>149.62</v>
      </c>
      <c r="M736" s="662">
        <v>149.62</v>
      </c>
      <c r="N736" s="659">
        <v>1</v>
      </c>
      <c r="O736" s="663">
        <v>0.5</v>
      </c>
      <c r="P736" s="662">
        <v>149.62</v>
      </c>
      <c r="Q736" s="664">
        <v>1</v>
      </c>
      <c r="R736" s="659">
        <v>1</v>
      </c>
      <c r="S736" s="664">
        <v>1</v>
      </c>
      <c r="T736" s="663">
        <v>0.5</v>
      </c>
      <c r="U736" s="665">
        <v>1</v>
      </c>
    </row>
    <row r="737" spans="1:21" ht="14.4" customHeight="1" x14ac:dyDescent="0.3">
      <c r="A737" s="658">
        <v>50</v>
      </c>
      <c r="B737" s="659" t="s">
        <v>517</v>
      </c>
      <c r="C737" s="659">
        <v>89301502</v>
      </c>
      <c r="D737" s="660" t="s">
        <v>3256</v>
      </c>
      <c r="E737" s="661" t="s">
        <v>2386</v>
      </c>
      <c r="F737" s="659" t="s">
        <v>2370</v>
      </c>
      <c r="G737" s="659" t="s">
        <v>2423</v>
      </c>
      <c r="H737" s="659" t="s">
        <v>1208</v>
      </c>
      <c r="I737" s="659" t="s">
        <v>1303</v>
      </c>
      <c r="J737" s="659" t="s">
        <v>1304</v>
      </c>
      <c r="K737" s="659" t="s">
        <v>1258</v>
      </c>
      <c r="L737" s="662">
        <v>1749.69</v>
      </c>
      <c r="M737" s="662">
        <v>1749.69</v>
      </c>
      <c r="N737" s="659">
        <v>1</v>
      </c>
      <c r="O737" s="663">
        <v>1</v>
      </c>
      <c r="P737" s="662">
        <v>1749.69</v>
      </c>
      <c r="Q737" s="664">
        <v>1</v>
      </c>
      <c r="R737" s="659">
        <v>1</v>
      </c>
      <c r="S737" s="664">
        <v>1</v>
      </c>
      <c r="T737" s="663">
        <v>1</v>
      </c>
      <c r="U737" s="665">
        <v>1</v>
      </c>
    </row>
    <row r="738" spans="1:21" ht="14.4" customHeight="1" x14ac:dyDescent="0.3">
      <c r="A738" s="658">
        <v>50</v>
      </c>
      <c r="B738" s="659" t="s">
        <v>517</v>
      </c>
      <c r="C738" s="659">
        <v>89301502</v>
      </c>
      <c r="D738" s="660" t="s">
        <v>3256</v>
      </c>
      <c r="E738" s="661" t="s">
        <v>2386</v>
      </c>
      <c r="F738" s="659" t="s">
        <v>2370</v>
      </c>
      <c r="G738" s="659" t="s">
        <v>2423</v>
      </c>
      <c r="H738" s="659" t="s">
        <v>518</v>
      </c>
      <c r="I738" s="659" t="s">
        <v>3222</v>
      </c>
      <c r="J738" s="659" t="s">
        <v>1304</v>
      </c>
      <c r="K738" s="659" t="s">
        <v>3223</v>
      </c>
      <c r="L738" s="662">
        <v>0</v>
      </c>
      <c r="M738" s="662">
        <v>0</v>
      </c>
      <c r="N738" s="659">
        <v>1</v>
      </c>
      <c r="O738" s="663">
        <v>1</v>
      </c>
      <c r="P738" s="662">
        <v>0</v>
      </c>
      <c r="Q738" s="664"/>
      <c r="R738" s="659">
        <v>1</v>
      </c>
      <c r="S738" s="664">
        <v>1</v>
      </c>
      <c r="T738" s="663">
        <v>1</v>
      </c>
      <c r="U738" s="665">
        <v>1</v>
      </c>
    </row>
    <row r="739" spans="1:21" ht="14.4" customHeight="1" x14ac:dyDescent="0.3">
      <c r="A739" s="658">
        <v>50</v>
      </c>
      <c r="B739" s="659" t="s">
        <v>517</v>
      </c>
      <c r="C739" s="659">
        <v>89301502</v>
      </c>
      <c r="D739" s="660" t="s">
        <v>3256</v>
      </c>
      <c r="E739" s="661" t="s">
        <v>2386</v>
      </c>
      <c r="F739" s="659" t="s">
        <v>2370</v>
      </c>
      <c r="G739" s="659" t="s">
        <v>2465</v>
      </c>
      <c r="H739" s="659" t="s">
        <v>1208</v>
      </c>
      <c r="I739" s="659" t="s">
        <v>3224</v>
      </c>
      <c r="J739" s="659" t="s">
        <v>2722</v>
      </c>
      <c r="K739" s="659" t="s">
        <v>1668</v>
      </c>
      <c r="L739" s="662">
        <v>138.46</v>
      </c>
      <c r="M739" s="662">
        <v>138.46</v>
      </c>
      <c r="N739" s="659">
        <v>1</v>
      </c>
      <c r="O739" s="663">
        <v>0.5</v>
      </c>
      <c r="P739" s="662"/>
      <c r="Q739" s="664">
        <v>0</v>
      </c>
      <c r="R739" s="659"/>
      <c r="S739" s="664">
        <v>0</v>
      </c>
      <c r="T739" s="663"/>
      <c r="U739" s="665">
        <v>0</v>
      </c>
    </row>
    <row r="740" spans="1:21" ht="14.4" customHeight="1" x14ac:dyDescent="0.3">
      <c r="A740" s="658">
        <v>50</v>
      </c>
      <c r="B740" s="659" t="s">
        <v>517</v>
      </c>
      <c r="C740" s="659">
        <v>89301502</v>
      </c>
      <c r="D740" s="660" t="s">
        <v>3256</v>
      </c>
      <c r="E740" s="661" t="s">
        <v>2386</v>
      </c>
      <c r="F740" s="659" t="s">
        <v>2370</v>
      </c>
      <c r="G740" s="659" t="s">
        <v>2465</v>
      </c>
      <c r="H740" s="659" t="s">
        <v>518</v>
      </c>
      <c r="I740" s="659" t="s">
        <v>2632</v>
      </c>
      <c r="J740" s="659" t="s">
        <v>2633</v>
      </c>
      <c r="K740" s="659" t="s">
        <v>2634</v>
      </c>
      <c r="L740" s="662">
        <v>51.69</v>
      </c>
      <c r="M740" s="662">
        <v>51.69</v>
      </c>
      <c r="N740" s="659">
        <v>1</v>
      </c>
      <c r="O740" s="663">
        <v>0.5</v>
      </c>
      <c r="P740" s="662"/>
      <c r="Q740" s="664">
        <v>0</v>
      </c>
      <c r="R740" s="659"/>
      <c r="S740" s="664">
        <v>0</v>
      </c>
      <c r="T740" s="663"/>
      <c r="U740" s="665">
        <v>0</v>
      </c>
    </row>
    <row r="741" spans="1:21" ht="14.4" customHeight="1" x14ac:dyDescent="0.3">
      <c r="A741" s="658">
        <v>50</v>
      </c>
      <c r="B741" s="659" t="s">
        <v>517</v>
      </c>
      <c r="C741" s="659">
        <v>89301502</v>
      </c>
      <c r="D741" s="660" t="s">
        <v>3256</v>
      </c>
      <c r="E741" s="661" t="s">
        <v>2386</v>
      </c>
      <c r="F741" s="659" t="s">
        <v>2370</v>
      </c>
      <c r="G741" s="659" t="s">
        <v>2541</v>
      </c>
      <c r="H741" s="659" t="s">
        <v>518</v>
      </c>
      <c r="I741" s="659" t="s">
        <v>3225</v>
      </c>
      <c r="J741" s="659" t="s">
        <v>3226</v>
      </c>
      <c r="K741" s="659" t="s">
        <v>2544</v>
      </c>
      <c r="L741" s="662">
        <v>97.97</v>
      </c>
      <c r="M741" s="662">
        <v>97.97</v>
      </c>
      <c r="N741" s="659">
        <v>1</v>
      </c>
      <c r="O741" s="663">
        <v>0.5</v>
      </c>
      <c r="P741" s="662"/>
      <c r="Q741" s="664">
        <v>0</v>
      </c>
      <c r="R741" s="659"/>
      <c r="S741" s="664">
        <v>0</v>
      </c>
      <c r="T741" s="663"/>
      <c r="U741" s="665">
        <v>0</v>
      </c>
    </row>
    <row r="742" spans="1:21" ht="14.4" customHeight="1" x14ac:dyDescent="0.3">
      <c r="A742" s="658">
        <v>50</v>
      </c>
      <c r="B742" s="659" t="s">
        <v>517</v>
      </c>
      <c r="C742" s="659">
        <v>89301502</v>
      </c>
      <c r="D742" s="660" t="s">
        <v>3256</v>
      </c>
      <c r="E742" s="661" t="s">
        <v>2386</v>
      </c>
      <c r="F742" s="659" t="s">
        <v>2370</v>
      </c>
      <c r="G742" s="659" t="s">
        <v>2541</v>
      </c>
      <c r="H742" s="659" t="s">
        <v>518</v>
      </c>
      <c r="I742" s="659" t="s">
        <v>2635</v>
      </c>
      <c r="J742" s="659" t="s">
        <v>2636</v>
      </c>
      <c r="K742" s="659" t="s">
        <v>694</v>
      </c>
      <c r="L742" s="662">
        <v>314.89999999999998</v>
      </c>
      <c r="M742" s="662">
        <v>314.89999999999998</v>
      </c>
      <c r="N742" s="659">
        <v>1</v>
      </c>
      <c r="O742" s="663">
        <v>0.5</v>
      </c>
      <c r="P742" s="662"/>
      <c r="Q742" s="664">
        <v>0</v>
      </c>
      <c r="R742" s="659"/>
      <c r="S742" s="664">
        <v>0</v>
      </c>
      <c r="T742" s="663"/>
      <c r="U742" s="665">
        <v>0</v>
      </c>
    </row>
    <row r="743" spans="1:21" ht="14.4" customHeight="1" x14ac:dyDescent="0.3">
      <c r="A743" s="658">
        <v>50</v>
      </c>
      <c r="B743" s="659" t="s">
        <v>517</v>
      </c>
      <c r="C743" s="659">
        <v>89301502</v>
      </c>
      <c r="D743" s="660" t="s">
        <v>3256</v>
      </c>
      <c r="E743" s="661" t="s">
        <v>2386</v>
      </c>
      <c r="F743" s="659" t="s">
        <v>2370</v>
      </c>
      <c r="G743" s="659" t="s">
        <v>3227</v>
      </c>
      <c r="H743" s="659" t="s">
        <v>518</v>
      </c>
      <c r="I743" s="659" t="s">
        <v>3228</v>
      </c>
      <c r="J743" s="659" t="s">
        <v>3229</v>
      </c>
      <c r="K743" s="659" t="s">
        <v>3230</v>
      </c>
      <c r="L743" s="662">
        <v>257.22000000000003</v>
      </c>
      <c r="M743" s="662">
        <v>257.22000000000003</v>
      </c>
      <c r="N743" s="659">
        <v>1</v>
      </c>
      <c r="O743" s="663">
        <v>0.5</v>
      </c>
      <c r="P743" s="662"/>
      <c r="Q743" s="664">
        <v>0</v>
      </c>
      <c r="R743" s="659"/>
      <c r="S743" s="664">
        <v>0</v>
      </c>
      <c r="T743" s="663"/>
      <c r="U743" s="665">
        <v>0</v>
      </c>
    </row>
    <row r="744" spans="1:21" ht="14.4" customHeight="1" x14ac:dyDescent="0.3">
      <c r="A744" s="658">
        <v>50</v>
      </c>
      <c r="B744" s="659" t="s">
        <v>517</v>
      </c>
      <c r="C744" s="659">
        <v>89301502</v>
      </c>
      <c r="D744" s="660" t="s">
        <v>3256</v>
      </c>
      <c r="E744" s="661" t="s">
        <v>2386</v>
      </c>
      <c r="F744" s="659" t="s">
        <v>2370</v>
      </c>
      <c r="G744" s="659" t="s">
        <v>2424</v>
      </c>
      <c r="H744" s="659" t="s">
        <v>518</v>
      </c>
      <c r="I744" s="659" t="s">
        <v>2425</v>
      </c>
      <c r="J744" s="659" t="s">
        <v>896</v>
      </c>
      <c r="K744" s="659" t="s">
        <v>1271</v>
      </c>
      <c r="L744" s="662">
        <v>67.42</v>
      </c>
      <c r="M744" s="662">
        <v>67.42</v>
      </c>
      <c r="N744" s="659">
        <v>1</v>
      </c>
      <c r="O744" s="663">
        <v>0.5</v>
      </c>
      <c r="P744" s="662">
        <v>67.42</v>
      </c>
      <c r="Q744" s="664">
        <v>1</v>
      </c>
      <c r="R744" s="659">
        <v>1</v>
      </c>
      <c r="S744" s="664">
        <v>1</v>
      </c>
      <c r="T744" s="663">
        <v>0.5</v>
      </c>
      <c r="U744" s="665">
        <v>1</v>
      </c>
    </row>
    <row r="745" spans="1:21" ht="14.4" customHeight="1" x14ac:dyDescent="0.3">
      <c r="A745" s="658">
        <v>50</v>
      </c>
      <c r="B745" s="659" t="s">
        <v>517</v>
      </c>
      <c r="C745" s="659">
        <v>89301502</v>
      </c>
      <c r="D745" s="660" t="s">
        <v>3256</v>
      </c>
      <c r="E745" s="661" t="s">
        <v>2386</v>
      </c>
      <c r="F745" s="659" t="s">
        <v>2370</v>
      </c>
      <c r="G745" s="659" t="s">
        <v>2424</v>
      </c>
      <c r="H745" s="659" t="s">
        <v>518</v>
      </c>
      <c r="I745" s="659" t="s">
        <v>895</v>
      </c>
      <c r="J745" s="659" t="s">
        <v>896</v>
      </c>
      <c r="K745" s="659" t="s">
        <v>897</v>
      </c>
      <c r="L745" s="662">
        <v>202.25</v>
      </c>
      <c r="M745" s="662">
        <v>202.25</v>
      </c>
      <c r="N745" s="659">
        <v>1</v>
      </c>
      <c r="O745" s="663">
        <v>1</v>
      </c>
      <c r="P745" s="662"/>
      <c r="Q745" s="664">
        <v>0</v>
      </c>
      <c r="R745" s="659"/>
      <c r="S745" s="664">
        <v>0</v>
      </c>
      <c r="T745" s="663"/>
      <c r="U745" s="665">
        <v>0</v>
      </c>
    </row>
    <row r="746" spans="1:21" ht="14.4" customHeight="1" x14ac:dyDescent="0.3">
      <c r="A746" s="658">
        <v>50</v>
      </c>
      <c r="B746" s="659" t="s">
        <v>517</v>
      </c>
      <c r="C746" s="659">
        <v>89301502</v>
      </c>
      <c r="D746" s="660" t="s">
        <v>3256</v>
      </c>
      <c r="E746" s="661" t="s">
        <v>2386</v>
      </c>
      <c r="F746" s="659" t="s">
        <v>2370</v>
      </c>
      <c r="G746" s="659" t="s">
        <v>2424</v>
      </c>
      <c r="H746" s="659" t="s">
        <v>518</v>
      </c>
      <c r="I746" s="659" t="s">
        <v>2670</v>
      </c>
      <c r="J746" s="659" t="s">
        <v>2427</v>
      </c>
      <c r="K746" s="659" t="s">
        <v>2338</v>
      </c>
      <c r="L746" s="662">
        <v>134.83000000000001</v>
      </c>
      <c r="M746" s="662">
        <v>134.83000000000001</v>
      </c>
      <c r="N746" s="659">
        <v>1</v>
      </c>
      <c r="O746" s="663">
        <v>0.5</v>
      </c>
      <c r="P746" s="662"/>
      <c r="Q746" s="664">
        <v>0</v>
      </c>
      <c r="R746" s="659"/>
      <c r="S746" s="664">
        <v>0</v>
      </c>
      <c r="T746" s="663"/>
      <c r="U746" s="665">
        <v>0</v>
      </c>
    </row>
    <row r="747" spans="1:21" ht="14.4" customHeight="1" x14ac:dyDescent="0.3">
      <c r="A747" s="658">
        <v>50</v>
      </c>
      <c r="B747" s="659" t="s">
        <v>517</v>
      </c>
      <c r="C747" s="659">
        <v>89301502</v>
      </c>
      <c r="D747" s="660" t="s">
        <v>3256</v>
      </c>
      <c r="E747" s="661" t="s">
        <v>2386</v>
      </c>
      <c r="F747" s="659" t="s">
        <v>2370</v>
      </c>
      <c r="G747" s="659" t="s">
        <v>2435</v>
      </c>
      <c r="H747" s="659" t="s">
        <v>1208</v>
      </c>
      <c r="I747" s="659" t="s">
        <v>1234</v>
      </c>
      <c r="J747" s="659" t="s">
        <v>2284</v>
      </c>
      <c r="K747" s="659" t="s">
        <v>957</v>
      </c>
      <c r="L747" s="662">
        <v>134.83000000000001</v>
      </c>
      <c r="M747" s="662">
        <v>539.32000000000005</v>
      </c>
      <c r="N747" s="659">
        <v>4</v>
      </c>
      <c r="O747" s="663">
        <v>1.5</v>
      </c>
      <c r="P747" s="662"/>
      <c r="Q747" s="664">
        <v>0</v>
      </c>
      <c r="R747" s="659"/>
      <c r="S747" s="664">
        <v>0</v>
      </c>
      <c r="T747" s="663"/>
      <c r="U747" s="665">
        <v>0</v>
      </c>
    </row>
    <row r="748" spans="1:21" ht="14.4" customHeight="1" x14ac:dyDescent="0.3">
      <c r="A748" s="658">
        <v>50</v>
      </c>
      <c r="B748" s="659" t="s">
        <v>517</v>
      </c>
      <c r="C748" s="659">
        <v>89301502</v>
      </c>
      <c r="D748" s="660" t="s">
        <v>3256</v>
      </c>
      <c r="E748" s="661" t="s">
        <v>2386</v>
      </c>
      <c r="F748" s="659" t="s">
        <v>2370</v>
      </c>
      <c r="G748" s="659" t="s">
        <v>2857</v>
      </c>
      <c r="H748" s="659" t="s">
        <v>518</v>
      </c>
      <c r="I748" s="659" t="s">
        <v>3231</v>
      </c>
      <c r="J748" s="659" t="s">
        <v>2859</v>
      </c>
      <c r="K748" s="659" t="s">
        <v>1285</v>
      </c>
      <c r="L748" s="662">
        <v>6668.83</v>
      </c>
      <c r="M748" s="662">
        <v>6668.83</v>
      </c>
      <c r="N748" s="659">
        <v>1</v>
      </c>
      <c r="O748" s="663">
        <v>0.5</v>
      </c>
      <c r="P748" s="662"/>
      <c r="Q748" s="664">
        <v>0</v>
      </c>
      <c r="R748" s="659"/>
      <c r="S748" s="664">
        <v>0</v>
      </c>
      <c r="T748" s="663"/>
      <c r="U748" s="665">
        <v>0</v>
      </c>
    </row>
    <row r="749" spans="1:21" ht="14.4" customHeight="1" x14ac:dyDescent="0.3">
      <c r="A749" s="658">
        <v>50</v>
      </c>
      <c r="B749" s="659" t="s">
        <v>517</v>
      </c>
      <c r="C749" s="659">
        <v>89301502</v>
      </c>
      <c r="D749" s="660" t="s">
        <v>3256</v>
      </c>
      <c r="E749" s="661" t="s">
        <v>2386</v>
      </c>
      <c r="F749" s="659" t="s">
        <v>2370</v>
      </c>
      <c r="G749" s="659" t="s">
        <v>2477</v>
      </c>
      <c r="H749" s="659" t="s">
        <v>1208</v>
      </c>
      <c r="I749" s="659" t="s">
        <v>2655</v>
      </c>
      <c r="J749" s="659" t="s">
        <v>2656</v>
      </c>
      <c r="K749" s="659" t="s">
        <v>1357</v>
      </c>
      <c r="L749" s="662">
        <v>201.88</v>
      </c>
      <c r="M749" s="662">
        <v>605.64</v>
      </c>
      <c r="N749" s="659">
        <v>3</v>
      </c>
      <c r="O749" s="663">
        <v>1</v>
      </c>
      <c r="P749" s="662">
        <v>605.64</v>
      </c>
      <c r="Q749" s="664">
        <v>1</v>
      </c>
      <c r="R749" s="659">
        <v>3</v>
      </c>
      <c r="S749" s="664">
        <v>1</v>
      </c>
      <c r="T749" s="663">
        <v>1</v>
      </c>
      <c r="U749" s="665">
        <v>1</v>
      </c>
    </row>
    <row r="750" spans="1:21" ht="14.4" customHeight="1" x14ac:dyDescent="0.3">
      <c r="A750" s="658">
        <v>50</v>
      </c>
      <c r="B750" s="659" t="s">
        <v>517</v>
      </c>
      <c r="C750" s="659">
        <v>89301502</v>
      </c>
      <c r="D750" s="660" t="s">
        <v>3256</v>
      </c>
      <c r="E750" s="661" t="s">
        <v>2386</v>
      </c>
      <c r="F750" s="659" t="s">
        <v>2370</v>
      </c>
      <c r="G750" s="659" t="s">
        <v>2477</v>
      </c>
      <c r="H750" s="659" t="s">
        <v>518</v>
      </c>
      <c r="I750" s="659" t="s">
        <v>3232</v>
      </c>
      <c r="J750" s="659" t="s">
        <v>2656</v>
      </c>
      <c r="K750" s="659" t="s">
        <v>2861</v>
      </c>
      <c r="L750" s="662">
        <v>605.65</v>
      </c>
      <c r="M750" s="662">
        <v>605.65</v>
      </c>
      <c r="N750" s="659">
        <v>1</v>
      </c>
      <c r="O750" s="663">
        <v>0.5</v>
      </c>
      <c r="P750" s="662"/>
      <c r="Q750" s="664">
        <v>0</v>
      </c>
      <c r="R750" s="659"/>
      <c r="S750" s="664">
        <v>0</v>
      </c>
      <c r="T750" s="663"/>
      <c r="U750" s="665">
        <v>0</v>
      </c>
    </row>
    <row r="751" spans="1:21" ht="14.4" customHeight="1" x14ac:dyDescent="0.3">
      <c r="A751" s="658">
        <v>50</v>
      </c>
      <c r="B751" s="659" t="s">
        <v>517</v>
      </c>
      <c r="C751" s="659">
        <v>89301502</v>
      </c>
      <c r="D751" s="660" t="s">
        <v>3256</v>
      </c>
      <c r="E751" s="661" t="s">
        <v>2386</v>
      </c>
      <c r="F751" s="659" t="s">
        <v>2370</v>
      </c>
      <c r="G751" s="659" t="s">
        <v>2477</v>
      </c>
      <c r="H751" s="659" t="s">
        <v>518</v>
      </c>
      <c r="I751" s="659" t="s">
        <v>3233</v>
      </c>
      <c r="J751" s="659" t="s">
        <v>3234</v>
      </c>
      <c r="K751" s="659" t="s">
        <v>1282</v>
      </c>
      <c r="L751" s="662">
        <v>188.43</v>
      </c>
      <c r="M751" s="662">
        <v>565.29</v>
      </c>
      <c r="N751" s="659">
        <v>3</v>
      </c>
      <c r="O751" s="663">
        <v>0.5</v>
      </c>
      <c r="P751" s="662"/>
      <c r="Q751" s="664">
        <v>0</v>
      </c>
      <c r="R751" s="659"/>
      <c r="S751" s="664">
        <v>0</v>
      </c>
      <c r="T751" s="663"/>
      <c r="U751" s="665">
        <v>0</v>
      </c>
    </row>
    <row r="752" spans="1:21" ht="14.4" customHeight="1" x14ac:dyDescent="0.3">
      <c r="A752" s="658">
        <v>50</v>
      </c>
      <c r="B752" s="659" t="s">
        <v>517</v>
      </c>
      <c r="C752" s="659">
        <v>89301502</v>
      </c>
      <c r="D752" s="660" t="s">
        <v>3256</v>
      </c>
      <c r="E752" s="661" t="s">
        <v>2386</v>
      </c>
      <c r="F752" s="659" t="s">
        <v>2370</v>
      </c>
      <c r="G752" s="659" t="s">
        <v>3235</v>
      </c>
      <c r="H752" s="659" t="s">
        <v>518</v>
      </c>
      <c r="I752" s="659" t="s">
        <v>3236</v>
      </c>
      <c r="J752" s="659" t="s">
        <v>3237</v>
      </c>
      <c r="K752" s="659" t="s">
        <v>3238</v>
      </c>
      <c r="L752" s="662">
        <v>0</v>
      </c>
      <c r="M752" s="662">
        <v>0</v>
      </c>
      <c r="N752" s="659">
        <v>2</v>
      </c>
      <c r="O752" s="663">
        <v>0.5</v>
      </c>
      <c r="P752" s="662"/>
      <c r="Q752" s="664"/>
      <c r="R752" s="659"/>
      <c r="S752" s="664">
        <v>0</v>
      </c>
      <c r="T752" s="663"/>
      <c r="U752" s="665">
        <v>0</v>
      </c>
    </row>
    <row r="753" spans="1:21" ht="14.4" customHeight="1" x14ac:dyDescent="0.3">
      <c r="A753" s="658">
        <v>50</v>
      </c>
      <c r="B753" s="659" t="s">
        <v>517</v>
      </c>
      <c r="C753" s="659">
        <v>89301502</v>
      </c>
      <c r="D753" s="660" t="s">
        <v>3256</v>
      </c>
      <c r="E753" s="661" t="s">
        <v>2386</v>
      </c>
      <c r="F753" s="659" t="s">
        <v>2370</v>
      </c>
      <c r="G753" s="659" t="s">
        <v>3091</v>
      </c>
      <c r="H753" s="659" t="s">
        <v>518</v>
      </c>
      <c r="I753" s="659" t="s">
        <v>3239</v>
      </c>
      <c r="J753" s="659" t="s">
        <v>3096</v>
      </c>
      <c r="K753" s="659" t="s">
        <v>3240</v>
      </c>
      <c r="L753" s="662">
        <v>0</v>
      </c>
      <c r="M753" s="662">
        <v>0</v>
      </c>
      <c r="N753" s="659">
        <v>1</v>
      </c>
      <c r="O753" s="663">
        <v>1</v>
      </c>
      <c r="P753" s="662"/>
      <c r="Q753" s="664"/>
      <c r="R753" s="659"/>
      <c r="S753" s="664">
        <v>0</v>
      </c>
      <c r="T753" s="663"/>
      <c r="U753" s="665">
        <v>0</v>
      </c>
    </row>
    <row r="754" spans="1:21" ht="14.4" customHeight="1" x14ac:dyDescent="0.3">
      <c r="A754" s="658">
        <v>50</v>
      </c>
      <c r="B754" s="659" t="s">
        <v>517</v>
      </c>
      <c r="C754" s="659">
        <v>89301502</v>
      </c>
      <c r="D754" s="660" t="s">
        <v>3256</v>
      </c>
      <c r="E754" s="661" t="s">
        <v>2386</v>
      </c>
      <c r="F754" s="659" t="s">
        <v>2370</v>
      </c>
      <c r="G754" s="659" t="s">
        <v>3241</v>
      </c>
      <c r="H754" s="659" t="s">
        <v>518</v>
      </c>
      <c r="I754" s="659" t="s">
        <v>669</v>
      </c>
      <c r="J754" s="659" t="s">
        <v>670</v>
      </c>
      <c r="K754" s="659" t="s">
        <v>3242</v>
      </c>
      <c r="L754" s="662">
        <v>127.5</v>
      </c>
      <c r="M754" s="662">
        <v>127.5</v>
      </c>
      <c r="N754" s="659">
        <v>1</v>
      </c>
      <c r="O754" s="663">
        <v>1</v>
      </c>
      <c r="P754" s="662">
        <v>127.5</v>
      </c>
      <c r="Q754" s="664">
        <v>1</v>
      </c>
      <c r="R754" s="659">
        <v>1</v>
      </c>
      <c r="S754" s="664">
        <v>1</v>
      </c>
      <c r="T754" s="663">
        <v>1</v>
      </c>
      <c r="U754" s="665">
        <v>1</v>
      </c>
    </row>
    <row r="755" spans="1:21" ht="14.4" customHeight="1" x14ac:dyDescent="0.3">
      <c r="A755" s="658">
        <v>50</v>
      </c>
      <c r="B755" s="659" t="s">
        <v>517</v>
      </c>
      <c r="C755" s="659">
        <v>89301502</v>
      </c>
      <c r="D755" s="660" t="s">
        <v>3256</v>
      </c>
      <c r="E755" s="661" t="s">
        <v>2386</v>
      </c>
      <c r="F755" s="659" t="s">
        <v>2370</v>
      </c>
      <c r="G755" s="659" t="s">
        <v>2481</v>
      </c>
      <c r="H755" s="659" t="s">
        <v>518</v>
      </c>
      <c r="I755" s="659" t="s">
        <v>700</v>
      </c>
      <c r="J755" s="659" t="s">
        <v>701</v>
      </c>
      <c r="K755" s="659" t="s">
        <v>2482</v>
      </c>
      <c r="L755" s="662">
        <v>219.94</v>
      </c>
      <c r="M755" s="662">
        <v>879.76</v>
      </c>
      <c r="N755" s="659">
        <v>4</v>
      </c>
      <c r="O755" s="663">
        <v>3</v>
      </c>
      <c r="P755" s="662">
        <v>219.94</v>
      </c>
      <c r="Q755" s="664">
        <v>0.25</v>
      </c>
      <c r="R755" s="659">
        <v>1</v>
      </c>
      <c r="S755" s="664">
        <v>0.25</v>
      </c>
      <c r="T755" s="663">
        <v>0.5</v>
      </c>
      <c r="U755" s="665">
        <v>0.16666666666666666</v>
      </c>
    </row>
    <row r="756" spans="1:21" ht="14.4" customHeight="1" x14ac:dyDescent="0.3">
      <c r="A756" s="658">
        <v>50</v>
      </c>
      <c r="B756" s="659" t="s">
        <v>517</v>
      </c>
      <c r="C756" s="659">
        <v>89301502</v>
      </c>
      <c r="D756" s="660" t="s">
        <v>3256</v>
      </c>
      <c r="E756" s="661" t="s">
        <v>2386</v>
      </c>
      <c r="F756" s="659" t="s">
        <v>2370</v>
      </c>
      <c r="G756" s="659" t="s">
        <v>2738</v>
      </c>
      <c r="H756" s="659" t="s">
        <v>1208</v>
      </c>
      <c r="I756" s="659" t="s">
        <v>1382</v>
      </c>
      <c r="J756" s="659" t="s">
        <v>1383</v>
      </c>
      <c r="K756" s="659" t="s">
        <v>1384</v>
      </c>
      <c r="L756" s="662">
        <v>143.71</v>
      </c>
      <c r="M756" s="662">
        <v>431.13</v>
      </c>
      <c r="N756" s="659">
        <v>3</v>
      </c>
      <c r="O756" s="663">
        <v>0.5</v>
      </c>
      <c r="P756" s="662"/>
      <c r="Q756" s="664">
        <v>0</v>
      </c>
      <c r="R756" s="659"/>
      <c r="S756" s="664">
        <v>0</v>
      </c>
      <c r="T756" s="663"/>
      <c r="U756" s="665">
        <v>0</v>
      </c>
    </row>
    <row r="757" spans="1:21" ht="14.4" customHeight="1" x14ac:dyDescent="0.3">
      <c r="A757" s="658">
        <v>50</v>
      </c>
      <c r="B757" s="659" t="s">
        <v>517</v>
      </c>
      <c r="C757" s="659">
        <v>89301502</v>
      </c>
      <c r="D757" s="660" t="s">
        <v>3256</v>
      </c>
      <c r="E757" s="661" t="s">
        <v>2386</v>
      </c>
      <c r="F757" s="659" t="s">
        <v>2370</v>
      </c>
      <c r="G757" s="659" t="s">
        <v>2738</v>
      </c>
      <c r="H757" s="659" t="s">
        <v>518</v>
      </c>
      <c r="I757" s="659" t="s">
        <v>3110</v>
      </c>
      <c r="J757" s="659" t="s">
        <v>3111</v>
      </c>
      <c r="K757" s="659" t="s">
        <v>3112</v>
      </c>
      <c r="L757" s="662">
        <v>469.47</v>
      </c>
      <c r="M757" s="662">
        <v>469.47</v>
      </c>
      <c r="N757" s="659">
        <v>1</v>
      </c>
      <c r="O757" s="663">
        <v>0.5</v>
      </c>
      <c r="P757" s="662"/>
      <c r="Q757" s="664">
        <v>0</v>
      </c>
      <c r="R757" s="659"/>
      <c r="S757" s="664">
        <v>0</v>
      </c>
      <c r="T757" s="663"/>
      <c r="U757" s="665">
        <v>0</v>
      </c>
    </row>
    <row r="758" spans="1:21" ht="14.4" customHeight="1" x14ac:dyDescent="0.3">
      <c r="A758" s="658">
        <v>50</v>
      </c>
      <c r="B758" s="659" t="s">
        <v>517</v>
      </c>
      <c r="C758" s="659">
        <v>89301502</v>
      </c>
      <c r="D758" s="660" t="s">
        <v>3256</v>
      </c>
      <c r="E758" s="661" t="s">
        <v>2386</v>
      </c>
      <c r="F758" s="659" t="s">
        <v>2370</v>
      </c>
      <c r="G758" s="659" t="s">
        <v>2763</v>
      </c>
      <c r="H758" s="659" t="s">
        <v>518</v>
      </c>
      <c r="I758" s="659" t="s">
        <v>3243</v>
      </c>
      <c r="J758" s="659" t="s">
        <v>3244</v>
      </c>
      <c r="K758" s="659" t="s">
        <v>2555</v>
      </c>
      <c r="L758" s="662">
        <v>0</v>
      </c>
      <c r="M758" s="662">
        <v>0</v>
      </c>
      <c r="N758" s="659">
        <v>2</v>
      </c>
      <c r="O758" s="663">
        <v>1.5</v>
      </c>
      <c r="P758" s="662"/>
      <c r="Q758" s="664"/>
      <c r="R758" s="659"/>
      <c r="S758" s="664">
        <v>0</v>
      </c>
      <c r="T758" s="663"/>
      <c r="U758" s="665">
        <v>0</v>
      </c>
    </row>
    <row r="759" spans="1:21" ht="14.4" customHeight="1" x14ac:dyDescent="0.3">
      <c r="A759" s="658">
        <v>50</v>
      </c>
      <c r="B759" s="659" t="s">
        <v>517</v>
      </c>
      <c r="C759" s="659">
        <v>89301502</v>
      </c>
      <c r="D759" s="660" t="s">
        <v>3256</v>
      </c>
      <c r="E759" s="661" t="s">
        <v>2386</v>
      </c>
      <c r="F759" s="659" t="s">
        <v>2370</v>
      </c>
      <c r="G759" s="659" t="s">
        <v>2552</v>
      </c>
      <c r="H759" s="659" t="s">
        <v>518</v>
      </c>
      <c r="I759" s="659" t="s">
        <v>696</v>
      </c>
      <c r="J759" s="659" t="s">
        <v>2554</v>
      </c>
      <c r="K759" s="659" t="s">
        <v>698</v>
      </c>
      <c r="L759" s="662">
        <v>129.94999999999999</v>
      </c>
      <c r="M759" s="662">
        <v>649.75</v>
      </c>
      <c r="N759" s="659">
        <v>5</v>
      </c>
      <c r="O759" s="663">
        <v>2</v>
      </c>
      <c r="P759" s="662">
        <v>129.94999999999999</v>
      </c>
      <c r="Q759" s="664">
        <v>0.19999999999999998</v>
      </c>
      <c r="R759" s="659">
        <v>1</v>
      </c>
      <c r="S759" s="664">
        <v>0.2</v>
      </c>
      <c r="T759" s="663">
        <v>1</v>
      </c>
      <c r="U759" s="665">
        <v>0.5</v>
      </c>
    </row>
    <row r="760" spans="1:21" ht="14.4" customHeight="1" x14ac:dyDescent="0.3">
      <c r="A760" s="658">
        <v>50</v>
      </c>
      <c r="B760" s="659" t="s">
        <v>517</v>
      </c>
      <c r="C760" s="659">
        <v>89301502</v>
      </c>
      <c r="D760" s="660" t="s">
        <v>3256</v>
      </c>
      <c r="E760" s="661" t="s">
        <v>2386</v>
      </c>
      <c r="F760" s="659" t="s">
        <v>2370</v>
      </c>
      <c r="G760" s="659" t="s">
        <v>2922</v>
      </c>
      <c r="H760" s="659" t="s">
        <v>518</v>
      </c>
      <c r="I760" s="659" t="s">
        <v>3245</v>
      </c>
      <c r="J760" s="659" t="s">
        <v>1010</v>
      </c>
      <c r="K760" s="659" t="s">
        <v>3246</v>
      </c>
      <c r="L760" s="662">
        <v>40.64</v>
      </c>
      <c r="M760" s="662">
        <v>40.64</v>
      </c>
      <c r="N760" s="659">
        <v>1</v>
      </c>
      <c r="O760" s="663">
        <v>0.5</v>
      </c>
      <c r="P760" s="662"/>
      <c r="Q760" s="664">
        <v>0</v>
      </c>
      <c r="R760" s="659"/>
      <c r="S760" s="664">
        <v>0</v>
      </c>
      <c r="T760" s="663"/>
      <c r="U760" s="665">
        <v>0</v>
      </c>
    </row>
    <row r="761" spans="1:21" ht="14.4" customHeight="1" x14ac:dyDescent="0.3">
      <c r="A761" s="658">
        <v>50</v>
      </c>
      <c r="B761" s="659" t="s">
        <v>517</v>
      </c>
      <c r="C761" s="659">
        <v>89301502</v>
      </c>
      <c r="D761" s="660" t="s">
        <v>3256</v>
      </c>
      <c r="E761" s="661" t="s">
        <v>2386</v>
      </c>
      <c r="F761" s="659" t="s">
        <v>2370</v>
      </c>
      <c r="G761" s="659" t="s">
        <v>2922</v>
      </c>
      <c r="H761" s="659" t="s">
        <v>518</v>
      </c>
      <c r="I761" s="659" t="s">
        <v>1058</v>
      </c>
      <c r="J761" s="659" t="s">
        <v>1010</v>
      </c>
      <c r="K761" s="659" t="s">
        <v>961</v>
      </c>
      <c r="L761" s="662">
        <v>60.97</v>
      </c>
      <c r="M761" s="662">
        <v>60.97</v>
      </c>
      <c r="N761" s="659">
        <v>1</v>
      </c>
      <c r="O761" s="663">
        <v>0.5</v>
      </c>
      <c r="P761" s="662"/>
      <c r="Q761" s="664">
        <v>0</v>
      </c>
      <c r="R761" s="659"/>
      <c r="S761" s="664">
        <v>0</v>
      </c>
      <c r="T761" s="663"/>
      <c r="U761" s="665">
        <v>0</v>
      </c>
    </row>
    <row r="762" spans="1:21" ht="14.4" customHeight="1" x14ac:dyDescent="0.3">
      <c r="A762" s="658">
        <v>50</v>
      </c>
      <c r="B762" s="659" t="s">
        <v>517</v>
      </c>
      <c r="C762" s="659">
        <v>89301502</v>
      </c>
      <c r="D762" s="660" t="s">
        <v>3256</v>
      </c>
      <c r="E762" s="661" t="s">
        <v>2386</v>
      </c>
      <c r="F762" s="659" t="s">
        <v>2370</v>
      </c>
      <c r="G762" s="659" t="s">
        <v>2922</v>
      </c>
      <c r="H762" s="659" t="s">
        <v>518</v>
      </c>
      <c r="I762" s="659" t="s">
        <v>3247</v>
      </c>
      <c r="J762" s="659" t="s">
        <v>1010</v>
      </c>
      <c r="K762" s="659" t="s">
        <v>1130</v>
      </c>
      <c r="L762" s="662">
        <v>0</v>
      </c>
      <c r="M762" s="662">
        <v>0</v>
      </c>
      <c r="N762" s="659">
        <v>1</v>
      </c>
      <c r="O762" s="663">
        <v>0.5</v>
      </c>
      <c r="P762" s="662"/>
      <c r="Q762" s="664"/>
      <c r="R762" s="659"/>
      <c r="S762" s="664">
        <v>0</v>
      </c>
      <c r="T762" s="663"/>
      <c r="U762" s="665">
        <v>0</v>
      </c>
    </row>
    <row r="763" spans="1:21" ht="14.4" customHeight="1" x14ac:dyDescent="0.3">
      <c r="A763" s="658">
        <v>50</v>
      </c>
      <c r="B763" s="659" t="s">
        <v>517</v>
      </c>
      <c r="C763" s="659">
        <v>89301502</v>
      </c>
      <c r="D763" s="660" t="s">
        <v>3256</v>
      </c>
      <c r="E763" s="661" t="s">
        <v>2386</v>
      </c>
      <c r="F763" s="659" t="s">
        <v>2370</v>
      </c>
      <c r="G763" s="659" t="s">
        <v>2748</v>
      </c>
      <c r="H763" s="659" t="s">
        <v>518</v>
      </c>
      <c r="I763" s="659" t="s">
        <v>3133</v>
      </c>
      <c r="J763" s="659" t="s">
        <v>2750</v>
      </c>
      <c r="K763" s="659" t="s">
        <v>3134</v>
      </c>
      <c r="L763" s="662">
        <v>525.88</v>
      </c>
      <c r="M763" s="662">
        <v>525.88</v>
      </c>
      <c r="N763" s="659">
        <v>1</v>
      </c>
      <c r="O763" s="663">
        <v>0.5</v>
      </c>
      <c r="P763" s="662">
        <v>525.88</v>
      </c>
      <c r="Q763" s="664">
        <v>1</v>
      </c>
      <c r="R763" s="659">
        <v>1</v>
      </c>
      <c r="S763" s="664">
        <v>1</v>
      </c>
      <c r="T763" s="663">
        <v>0.5</v>
      </c>
      <c r="U763" s="665">
        <v>1</v>
      </c>
    </row>
    <row r="764" spans="1:21" ht="14.4" customHeight="1" x14ac:dyDescent="0.3">
      <c r="A764" s="658">
        <v>50</v>
      </c>
      <c r="B764" s="659" t="s">
        <v>517</v>
      </c>
      <c r="C764" s="659">
        <v>89301502</v>
      </c>
      <c r="D764" s="660" t="s">
        <v>3256</v>
      </c>
      <c r="E764" s="661" t="s">
        <v>2386</v>
      </c>
      <c r="F764" s="659" t="s">
        <v>2370</v>
      </c>
      <c r="G764" s="659" t="s">
        <v>2440</v>
      </c>
      <c r="H764" s="659" t="s">
        <v>1208</v>
      </c>
      <c r="I764" s="659" t="s">
        <v>2794</v>
      </c>
      <c r="J764" s="659" t="s">
        <v>2753</v>
      </c>
      <c r="K764" s="659" t="s">
        <v>1665</v>
      </c>
      <c r="L764" s="662">
        <v>193.14</v>
      </c>
      <c r="M764" s="662">
        <v>386.28</v>
      </c>
      <c r="N764" s="659">
        <v>2</v>
      </c>
      <c r="O764" s="663">
        <v>1</v>
      </c>
      <c r="P764" s="662"/>
      <c r="Q764" s="664">
        <v>0</v>
      </c>
      <c r="R764" s="659"/>
      <c r="S764" s="664">
        <v>0</v>
      </c>
      <c r="T764" s="663"/>
      <c r="U764" s="665">
        <v>0</v>
      </c>
    </row>
    <row r="765" spans="1:21" ht="14.4" customHeight="1" x14ac:dyDescent="0.3">
      <c r="A765" s="658">
        <v>50</v>
      </c>
      <c r="B765" s="659" t="s">
        <v>517</v>
      </c>
      <c r="C765" s="659">
        <v>89301502</v>
      </c>
      <c r="D765" s="660" t="s">
        <v>3256</v>
      </c>
      <c r="E765" s="661" t="s">
        <v>2386</v>
      </c>
      <c r="F765" s="659" t="s">
        <v>2370</v>
      </c>
      <c r="G765" s="659" t="s">
        <v>2795</v>
      </c>
      <c r="H765" s="659" t="s">
        <v>518</v>
      </c>
      <c r="I765" s="659" t="s">
        <v>3248</v>
      </c>
      <c r="J765" s="659" t="s">
        <v>3249</v>
      </c>
      <c r="K765" s="659" t="s">
        <v>1967</v>
      </c>
      <c r="L765" s="662">
        <v>0</v>
      </c>
      <c r="M765" s="662">
        <v>0</v>
      </c>
      <c r="N765" s="659">
        <v>2</v>
      </c>
      <c r="O765" s="663">
        <v>1</v>
      </c>
      <c r="P765" s="662">
        <v>0</v>
      </c>
      <c r="Q765" s="664"/>
      <c r="R765" s="659">
        <v>2</v>
      </c>
      <c r="S765" s="664">
        <v>1</v>
      </c>
      <c r="T765" s="663">
        <v>1</v>
      </c>
      <c r="U765" s="665">
        <v>1</v>
      </c>
    </row>
    <row r="766" spans="1:21" ht="14.4" customHeight="1" x14ac:dyDescent="0.3">
      <c r="A766" s="658">
        <v>50</v>
      </c>
      <c r="B766" s="659" t="s">
        <v>517</v>
      </c>
      <c r="C766" s="659">
        <v>89301502</v>
      </c>
      <c r="D766" s="660" t="s">
        <v>3256</v>
      </c>
      <c r="E766" s="661" t="s">
        <v>2386</v>
      </c>
      <c r="F766" s="659" t="s">
        <v>2371</v>
      </c>
      <c r="G766" s="659" t="s">
        <v>2879</v>
      </c>
      <c r="H766" s="659" t="s">
        <v>518</v>
      </c>
      <c r="I766" s="659" t="s">
        <v>3250</v>
      </c>
      <c r="J766" s="659" t="s">
        <v>3251</v>
      </c>
      <c r="K766" s="659" t="s">
        <v>3252</v>
      </c>
      <c r="L766" s="662">
        <v>410</v>
      </c>
      <c r="M766" s="662">
        <v>820</v>
      </c>
      <c r="N766" s="659">
        <v>2</v>
      </c>
      <c r="O766" s="663">
        <v>2</v>
      </c>
      <c r="P766" s="662">
        <v>410</v>
      </c>
      <c r="Q766" s="664">
        <v>0.5</v>
      </c>
      <c r="R766" s="659">
        <v>1</v>
      </c>
      <c r="S766" s="664">
        <v>0.5</v>
      </c>
      <c r="T766" s="663">
        <v>1</v>
      </c>
      <c r="U766" s="665">
        <v>0.5</v>
      </c>
    </row>
    <row r="767" spans="1:21" ht="14.4" customHeight="1" x14ac:dyDescent="0.3">
      <c r="A767" s="658">
        <v>50</v>
      </c>
      <c r="B767" s="659" t="s">
        <v>517</v>
      </c>
      <c r="C767" s="659">
        <v>89301502</v>
      </c>
      <c r="D767" s="660" t="s">
        <v>3256</v>
      </c>
      <c r="E767" s="661" t="s">
        <v>2386</v>
      </c>
      <c r="F767" s="659" t="s">
        <v>2371</v>
      </c>
      <c r="G767" s="659" t="s">
        <v>3158</v>
      </c>
      <c r="H767" s="659" t="s">
        <v>518</v>
      </c>
      <c r="I767" s="659" t="s">
        <v>3159</v>
      </c>
      <c r="J767" s="659" t="s">
        <v>3160</v>
      </c>
      <c r="K767" s="659" t="s">
        <v>3161</v>
      </c>
      <c r="L767" s="662">
        <v>38.97</v>
      </c>
      <c r="M767" s="662">
        <v>5299.9200000000028</v>
      </c>
      <c r="N767" s="659">
        <v>136</v>
      </c>
      <c r="O767" s="663">
        <v>34</v>
      </c>
      <c r="P767" s="662">
        <v>5299.9200000000028</v>
      </c>
      <c r="Q767" s="664">
        <v>1</v>
      </c>
      <c r="R767" s="659">
        <v>136</v>
      </c>
      <c r="S767" s="664">
        <v>1</v>
      </c>
      <c r="T767" s="663">
        <v>34</v>
      </c>
      <c r="U767" s="665">
        <v>1</v>
      </c>
    </row>
    <row r="768" spans="1:21" ht="14.4" customHeight="1" x14ac:dyDescent="0.3">
      <c r="A768" s="658">
        <v>50</v>
      </c>
      <c r="B768" s="659" t="s">
        <v>517</v>
      </c>
      <c r="C768" s="659">
        <v>89301502</v>
      </c>
      <c r="D768" s="660" t="s">
        <v>3256</v>
      </c>
      <c r="E768" s="661" t="s">
        <v>2386</v>
      </c>
      <c r="F768" s="659" t="s">
        <v>2371</v>
      </c>
      <c r="G768" s="659" t="s">
        <v>3166</v>
      </c>
      <c r="H768" s="659" t="s">
        <v>518</v>
      </c>
      <c r="I768" s="659" t="s">
        <v>3167</v>
      </c>
      <c r="J768" s="659" t="s">
        <v>3168</v>
      </c>
      <c r="K768" s="659" t="s">
        <v>3169</v>
      </c>
      <c r="L768" s="662">
        <v>378.48</v>
      </c>
      <c r="M768" s="662">
        <v>4920.24</v>
      </c>
      <c r="N768" s="659">
        <v>13</v>
      </c>
      <c r="O768" s="663">
        <v>13</v>
      </c>
      <c r="P768" s="662">
        <v>4541.76</v>
      </c>
      <c r="Q768" s="664">
        <v>0.92307692307692313</v>
      </c>
      <c r="R768" s="659">
        <v>12</v>
      </c>
      <c r="S768" s="664">
        <v>0.92307692307692313</v>
      </c>
      <c r="T768" s="663">
        <v>12</v>
      </c>
      <c r="U768" s="665">
        <v>0.92307692307692313</v>
      </c>
    </row>
    <row r="769" spans="1:21" ht="14.4" customHeight="1" x14ac:dyDescent="0.3">
      <c r="A769" s="658">
        <v>50</v>
      </c>
      <c r="B769" s="659" t="s">
        <v>517</v>
      </c>
      <c r="C769" s="659">
        <v>89301502</v>
      </c>
      <c r="D769" s="660" t="s">
        <v>3256</v>
      </c>
      <c r="E769" s="661" t="s">
        <v>2386</v>
      </c>
      <c r="F769" s="659" t="s">
        <v>2371</v>
      </c>
      <c r="G769" s="659" t="s">
        <v>3166</v>
      </c>
      <c r="H769" s="659" t="s">
        <v>518</v>
      </c>
      <c r="I769" s="659" t="s">
        <v>3170</v>
      </c>
      <c r="J769" s="659" t="s">
        <v>3171</v>
      </c>
      <c r="K769" s="659" t="s">
        <v>3172</v>
      </c>
      <c r="L769" s="662">
        <v>378.48</v>
      </c>
      <c r="M769" s="662">
        <v>3784.8</v>
      </c>
      <c r="N769" s="659">
        <v>10</v>
      </c>
      <c r="O769" s="663">
        <v>10</v>
      </c>
      <c r="P769" s="662">
        <v>3406.32</v>
      </c>
      <c r="Q769" s="664">
        <v>0.9</v>
      </c>
      <c r="R769" s="659">
        <v>9</v>
      </c>
      <c r="S769" s="664">
        <v>0.9</v>
      </c>
      <c r="T769" s="663">
        <v>9</v>
      </c>
      <c r="U769" s="665">
        <v>0.9</v>
      </c>
    </row>
    <row r="770" spans="1:21" ht="14.4" customHeight="1" x14ac:dyDescent="0.3">
      <c r="A770" s="658">
        <v>50</v>
      </c>
      <c r="B770" s="659" t="s">
        <v>517</v>
      </c>
      <c r="C770" s="659">
        <v>89301502</v>
      </c>
      <c r="D770" s="660" t="s">
        <v>3256</v>
      </c>
      <c r="E770" s="661" t="s">
        <v>2387</v>
      </c>
      <c r="F770" s="659" t="s">
        <v>2370</v>
      </c>
      <c r="G770" s="659" t="s">
        <v>2949</v>
      </c>
      <c r="H770" s="659" t="s">
        <v>518</v>
      </c>
      <c r="I770" s="659" t="s">
        <v>3253</v>
      </c>
      <c r="J770" s="659" t="s">
        <v>3254</v>
      </c>
      <c r="K770" s="659" t="s">
        <v>2054</v>
      </c>
      <c r="L770" s="662">
        <v>222.25</v>
      </c>
      <c r="M770" s="662">
        <v>222.25</v>
      </c>
      <c r="N770" s="659">
        <v>1</v>
      </c>
      <c r="O770" s="663">
        <v>0.5</v>
      </c>
      <c r="P770" s="662">
        <v>222.25</v>
      </c>
      <c r="Q770" s="664">
        <v>1</v>
      </c>
      <c r="R770" s="659">
        <v>1</v>
      </c>
      <c r="S770" s="664">
        <v>1</v>
      </c>
      <c r="T770" s="663">
        <v>0.5</v>
      </c>
      <c r="U770" s="665">
        <v>1</v>
      </c>
    </row>
    <row r="771" spans="1:21" ht="14.4" customHeight="1" x14ac:dyDescent="0.3">
      <c r="A771" s="658">
        <v>50</v>
      </c>
      <c r="B771" s="659" t="s">
        <v>517</v>
      </c>
      <c r="C771" s="659">
        <v>89301502</v>
      </c>
      <c r="D771" s="660" t="s">
        <v>3256</v>
      </c>
      <c r="E771" s="661" t="s">
        <v>2387</v>
      </c>
      <c r="F771" s="659" t="s">
        <v>2370</v>
      </c>
      <c r="G771" s="659" t="s">
        <v>2949</v>
      </c>
      <c r="H771" s="659" t="s">
        <v>1208</v>
      </c>
      <c r="I771" s="659" t="s">
        <v>2052</v>
      </c>
      <c r="J771" s="659" t="s">
        <v>2053</v>
      </c>
      <c r="K771" s="659" t="s">
        <v>2054</v>
      </c>
      <c r="L771" s="662">
        <v>222.25</v>
      </c>
      <c r="M771" s="662">
        <v>222.25</v>
      </c>
      <c r="N771" s="659">
        <v>1</v>
      </c>
      <c r="O771" s="663">
        <v>1</v>
      </c>
      <c r="P771" s="662">
        <v>222.25</v>
      </c>
      <c r="Q771" s="664">
        <v>1</v>
      </c>
      <c r="R771" s="659">
        <v>1</v>
      </c>
      <c r="S771" s="664">
        <v>1</v>
      </c>
      <c r="T771" s="663">
        <v>1</v>
      </c>
      <c r="U771" s="665">
        <v>1</v>
      </c>
    </row>
    <row r="772" spans="1:21" ht="14.4" customHeight="1" thickBot="1" x14ac:dyDescent="0.35">
      <c r="A772" s="666">
        <v>50</v>
      </c>
      <c r="B772" s="667" t="s">
        <v>517</v>
      </c>
      <c r="C772" s="667">
        <v>89301502</v>
      </c>
      <c r="D772" s="668" t="s">
        <v>3256</v>
      </c>
      <c r="E772" s="669" t="s">
        <v>2387</v>
      </c>
      <c r="F772" s="667" t="s">
        <v>2370</v>
      </c>
      <c r="G772" s="667" t="s">
        <v>2918</v>
      </c>
      <c r="H772" s="667" t="s">
        <v>518</v>
      </c>
      <c r="I772" s="667" t="s">
        <v>2919</v>
      </c>
      <c r="J772" s="667" t="s">
        <v>2920</v>
      </c>
      <c r="K772" s="667" t="s">
        <v>2921</v>
      </c>
      <c r="L772" s="670">
        <v>0</v>
      </c>
      <c r="M772" s="670">
        <v>0</v>
      </c>
      <c r="N772" s="667">
        <v>2</v>
      </c>
      <c r="O772" s="671">
        <v>0.5</v>
      </c>
      <c r="P772" s="670">
        <v>0</v>
      </c>
      <c r="Q772" s="672"/>
      <c r="R772" s="667">
        <v>2</v>
      </c>
      <c r="S772" s="672">
        <v>1</v>
      </c>
      <c r="T772" s="671">
        <v>0.5</v>
      </c>
      <c r="U772" s="673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7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30" customWidth="1"/>
    <col min="2" max="2" width="10" style="305" customWidth="1"/>
    <col min="3" max="3" width="5.5546875" style="308" customWidth="1"/>
    <col min="4" max="4" width="10" style="305" customWidth="1"/>
    <col min="5" max="5" width="5.5546875" style="308" customWidth="1"/>
    <col min="6" max="6" width="10" style="305" customWidth="1"/>
    <col min="7" max="7" width="8.88671875" style="230" customWidth="1"/>
    <col min="8" max="16384" width="8.88671875" style="230"/>
  </cols>
  <sheetData>
    <row r="1" spans="1:6" ht="37.799999999999997" customHeight="1" thickBot="1" x14ac:dyDescent="0.4">
      <c r="A1" s="458" t="s">
        <v>3258</v>
      </c>
      <c r="B1" s="459"/>
      <c r="C1" s="459"/>
      <c r="D1" s="459"/>
      <c r="E1" s="459"/>
      <c r="F1" s="459"/>
    </row>
    <row r="2" spans="1:6" ht="14.4" customHeight="1" thickBot="1" x14ac:dyDescent="0.35">
      <c r="A2" s="351" t="s">
        <v>282</v>
      </c>
      <c r="B2" s="45"/>
      <c r="C2" s="46"/>
      <c r="D2" s="47"/>
      <c r="E2" s="46"/>
      <c r="F2" s="47"/>
    </row>
    <row r="3" spans="1:6" ht="14.4" customHeight="1" thickBot="1" x14ac:dyDescent="0.35">
      <c r="A3" s="186"/>
      <c r="B3" s="460" t="s">
        <v>136</v>
      </c>
      <c r="C3" s="461"/>
      <c r="D3" s="462" t="s">
        <v>135</v>
      </c>
      <c r="E3" s="461"/>
      <c r="F3" s="83" t="s">
        <v>3</v>
      </c>
    </row>
    <row r="4" spans="1:6" ht="14.4" customHeight="1" thickBot="1" x14ac:dyDescent="0.35">
      <c r="A4" s="605" t="s">
        <v>197</v>
      </c>
      <c r="B4" s="606" t="s">
        <v>14</v>
      </c>
      <c r="C4" s="607" t="s">
        <v>2</v>
      </c>
      <c r="D4" s="606" t="s">
        <v>14</v>
      </c>
      <c r="E4" s="607" t="s">
        <v>2</v>
      </c>
      <c r="F4" s="608" t="s">
        <v>14</v>
      </c>
    </row>
    <row r="5" spans="1:6" ht="14.4" customHeight="1" x14ac:dyDescent="0.3">
      <c r="A5" s="619" t="s">
        <v>2381</v>
      </c>
      <c r="B5" s="591">
        <v>8964.0399999999972</v>
      </c>
      <c r="C5" s="609">
        <v>9.2096824934004715E-2</v>
      </c>
      <c r="D5" s="591">
        <v>88368.74000000002</v>
      </c>
      <c r="E5" s="609">
        <v>0.90790317506599527</v>
      </c>
      <c r="F5" s="592">
        <v>97332.780000000013</v>
      </c>
    </row>
    <row r="6" spans="1:6" ht="14.4" customHeight="1" x14ac:dyDescent="0.3">
      <c r="A6" s="681" t="s">
        <v>2386</v>
      </c>
      <c r="B6" s="674">
        <v>3868.1099999999997</v>
      </c>
      <c r="C6" s="664">
        <v>0.18872815575192223</v>
      </c>
      <c r="D6" s="674">
        <v>16627.559999999998</v>
      </c>
      <c r="E6" s="664">
        <v>0.81127184424807774</v>
      </c>
      <c r="F6" s="675">
        <v>20495.669999999998</v>
      </c>
    </row>
    <row r="7" spans="1:6" ht="14.4" customHeight="1" x14ac:dyDescent="0.3">
      <c r="A7" s="681" t="s">
        <v>2379</v>
      </c>
      <c r="B7" s="674">
        <v>1280.82</v>
      </c>
      <c r="C7" s="664">
        <v>0.10100825292677251</v>
      </c>
      <c r="D7" s="674">
        <v>11399.53</v>
      </c>
      <c r="E7" s="664">
        <v>0.89899174707322749</v>
      </c>
      <c r="F7" s="675">
        <v>12680.35</v>
      </c>
    </row>
    <row r="8" spans="1:6" ht="14.4" customHeight="1" x14ac:dyDescent="0.3">
      <c r="A8" s="681" t="s">
        <v>2378</v>
      </c>
      <c r="B8" s="674">
        <v>1143.7</v>
      </c>
      <c r="C8" s="664">
        <v>0.10610967975974325</v>
      </c>
      <c r="D8" s="674">
        <v>9634.77</v>
      </c>
      <c r="E8" s="664">
        <v>0.89389032024025672</v>
      </c>
      <c r="F8" s="675">
        <v>10778.470000000001</v>
      </c>
    </row>
    <row r="9" spans="1:6" ht="14.4" customHeight="1" x14ac:dyDescent="0.3">
      <c r="A9" s="681" t="s">
        <v>2383</v>
      </c>
      <c r="B9" s="674">
        <v>866.8599999999999</v>
      </c>
      <c r="C9" s="664">
        <v>0.10145797709043623</v>
      </c>
      <c r="D9" s="674">
        <v>7677.17</v>
      </c>
      <c r="E9" s="664">
        <v>0.89854202290956364</v>
      </c>
      <c r="F9" s="675">
        <v>8544.0300000000007</v>
      </c>
    </row>
    <row r="10" spans="1:6" ht="14.4" customHeight="1" x14ac:dyDescent="0.3">
      <c r="A10" s="681" t="s">
        <v>2377</v>
      </c>
      <c r="B10" s="674">
        <v>651.66</v>
      </c>
      <c r="C10" s="664">
        <v>1.0295678046061489E-2</v>
      </c>
      <c r="D10" s="674">
        <v>62642.860000000015</v>
      </c>
      <c r="E10" s="664">
        <v>0.98970432195393843</v>
      </c>
      <c r="F10" s="675">
        <v>63294.520000000019</v>
      </c>
    </row>
    <row r="11" spans="1:6" ht="14.4" customHeight="1" x14ac:dyDescent="0.3">
      <c r="A11" s="681" t="s">
        <v>2385</v>
      </c>
      <c r="B11" s="674">
        <v>330.11</v>
      </c>
      <c r="C11" s="664">
        <v>0.11777402770691887</v>
      </c>
      <c r="D11" s="674">
        <v>2472.8000000000002</v>
      </c>
      <c r="E11" s="664">
        <v>0.88222597229308108</v>
      </c>
      <c r="F11" s="675">
        <v>2802.9100000000003</v>
      </c>
    </row>
    <row r="12" spans="1:6" ht="14.4" customHeight="1" x14ac:dyDescent="0.3">
      <c r="A12" s="681" t="s">
        <v>2387</v>
      </c>
      <c r="B12" s="674">
        <v>222.25</v>
      </c>
      <c r="C12" s="664">
        <v>0.5</v>
      </c>
      <c r="D12" s="674">
        <v>222.25</v>
      </c>
      <c r="E12" s="664">
        <v>0.5</v>
      </c>
      <c r="F12" s="675">
        <v>444.5</v>
      </c>
    </row>
    <row r="13" spans="1:6" ht="14.4" customHeight="1" x14ac:dyDescent="0.3">
      <c r="A13" s="681" t="s">
        <v>2376</v>
      </c>
      <c r="B13" s="674">
        <v>67.42</v>
      </c>
      <c r="C13" s="664">
        <v>1.564908175960485E-2</v>
      </c>
      <c r="D13" s="674">
        <v>4240.82</v>
      </c>
      <c r="E13" s="664">
        <v>0.98435091824039511</v>
      </c>
      <c r="F13" s="675">
        <v>4308.24</v>
      </c>
    </row>
    <row r="14" spans="1:6" ht="14.4" customHeight="1" x14ac:dyDescent="0.3">
      <c r="A14" s="681" t="s">
        <v>2384</v>
      </c>
      <c r="B14" s="674">
        <v>0</v>
      </c>
      <c r="C14" s="664">
        <v>0</v>
      </c>
      <c r="D14" s="674">
        <v>4117.3500000000004</v>
      </c>
      <c r="E14" s="664">
        <v>1</v>
      </c>
      <c r="F14" s="675">
        <v>4117.3500000000004</v>
      </c>
    </row>
    <row r="15" spans="1:6" ht="14.4" customHeight="1" x14ac:dyDescent="0.3">
      <c r="A15" s="681" t="s">
        <v>2380</v>
      </c>
      <c r="B15" s="674"/>
      <c r="C15" s="664">
        <v>0</v>
      </c>
      <c r="D15" s="674">
        <v>715.8900000000001</v>
      </c>
      <c r="E15" s="664">
        <v>1</v>
      </c>
      <c r="F15" s="675">
        <v>715.8900000000001</v>
      </c>
    </row>
    <row r="16" spans="1:6" ht="14.4" customHeight="1" thickBot="1" x14ac:dyDescent="0.35">
      <c r="A16" s="682" t="s">
        <v>2382</v>
      </c>
      <c r="B16" s="678">
        <v>0</v>
      </c>
      <c r="C16" s="679">
        <v>0</v>
      </c>
      <c r="D16" s="678">
        <v>2489.6200000000003</v>
      </c>
      <c r="E16" s="679">
        <v>1</v>
      </c>
      <c r="F16" s="680">
        <v>2489.6200000000003</v>
      </c>
    </row>
    <row r="17" spans="1:6" ht="14.4" customHeight="1" thickBot="1" x14ac:dyDescent="0.35">
      <c r="A17" s="615" t="s">
        <v>3</v>
      </c>
      <c r="B17" s="616">
        <v>17394.969999999998</v>
      </c>
      <c r="C17" s="617">
        <v>7.6292279186101389E-2</v>
      </c>
      <c r="D17" s="616">
        <v>210609.36000000004</v>
      </c>
      <c r="E17" s="617">
        <v>0.92370772081389851</v>
      </c>
      <c r="F17" s="618">
        <v>228004.33000000007</v>
      </c>
    </row>
    <row r="18" spans="1:6" ht="14.4" customHeight="1" thickBot="1" x14ac:dyDescent="0.35"/>
    <row r="19" spans="1:6" ht="14.4" customHeight="1" x14ac:dyDescent="0.3">
      <c r="A19" s="619" t="s">
        <v>2188</v>
      </c>
      <c r="B19" s="591">
        <v>2507.7100000000005</v>
      </c>
      <c r="C19" s="609">
        <v>0.39348046099652456</v>
      </c>
      <c r="D19" s="591">
        <v>3865.4399999999996</v>
      </c>
      <c r="E19" s="609">
        <v>0.60651953900347544</v>
      </c>
      <c r="F19" s="592">
        <v>6373.15</v>
      </c>
    </row>
    <row r="20" spans="1:6" ht="14.4" customHeight="1" x14ac:dyDescent="0.3">
      <c r="A20" s="681" t="s">
        <v>2219</v>
      </c>
      <c r="B20" s="674">
        <v>1691.13</v>
      </c>
      <c r="C20" s="664">
        <v>0.28388096381173633</v>
      </c>
      <c r="D20" s="674">
        <v>4266.050000000002</v>
      </c>
      <c r="E20" s="664">
        <v>0.71611903618826367</v>
      </c>
      <c r="F20" s="675">
        <v>5957.1800000000021</v>
      </c>
    </row>
    <row r="21" spans="1:6" ht="14.4" customHeight="1" x14ac:dyDescent="0.3">
      <c r="A21" s="681" t="s">
        <v>3259</v>
      </c>
      <c r="B21" s="674">
        <v>1682.8</v>
      </c>
      <c r="C21" s="664">
        <v>0.761903037108137</v>
      </c>
      <c r="D21" s="674">
        <v>525.88</v>
      </c>
      <c r="E21" s="664">
        <v>0.23809696289186302</v>
      </c>
      <c r="F21" s="675">
        <v>2208.6799999999998</v>
      </c>
    </row>
    <row r="22" spans="1:6" ht="14.4" customHeight="1" x14ac:dyDescent="0.3">
      <c r="A22" s="681" t="s">
        <v>2229</v>
      </c>
      <c r="B22" s="674">
        <v>1595.5300000000002</v>
      </c>
      <c r="C22" s="664">
        <v>0.21606619314911735</v>
      </c>
      <c r="D22" s="674">
        <v>5788.9200000000019</v>
      </c>
      <c r="E22" s="664">
        <v>0.78393380685088254</v>
      </c>
      <c r="F22" s="675">
        <v>7384.4500000000025</v>
      </c>
    </row>
    <row r="23" spans="1:6" ht="14.4" customHeight="1" x14ac:dyDescent="0.3">
      <c r="A23" s="681" t="s">
        <v>2240</v>
      </c>
      <c r="B23" s="674">
        <v>1542.5400000000002</v>
      </c>
      <c r="C23" s="664">
        <v>0.31202388513773199</v>
      </c>
      <c r="D23" s="674">
        <v>3401.12</v>
      </c>
      <c r="E23" s="664">
        <v>0.68797611486226806</v>
      </c>
      <c r="F23" s="675">
        <v>4943.66</v>
      </c>
    </row>
    <row r="24" spans="1:6" ht="14.4" customHeight="1" x14ac:dyDescent="0.3">
      <c r="A24" s="681" t="s">
        <v>2202</v>
      </c>
      <c r="B24" s="674">
        <v>1170.94</v>
      </c>
      <c r="C24" s="664">
        <v>0.10388658658738587</v>
      </c>
      <c r="D24" s="674">
        <v>10100.390000000001</v>
      </c>
      <c r="E24" s="664">
        <v>0.89611341341261408</v>
      </c>
      <c r="F24" s="675">
        <v>11271.330000000002</v>
      </c>
    </row>
    <row r="25" spans="1:6" ht="14.4" customHeight="1" x14ac:dyDescent="0.3">
      <c r="A25" s="681" t="s">
        <v>3260</v>
      </c>
      <c r="B25" s="674">
        <v>1160.3999999999999</v>
      </c>
      <c r="C25" s="664">
        <v>1</v>
      </c>
      <c r="D25" s="674"/>
      <c r="E25" s="664">
        <v>0</v>
      </c>
      <c r="F25" s="675">
        <v>1160.3999999999999</v>
      </c>
    </row>
    <row r="26" spans="1:6" ht="14.4" customHeight="1" x14ac:dyDescent="0.3">
      <c r="A26" s="681" t="s">
        <v>3261</v>
      </c>
      <c r="B26" s="674">
        <v>1023.94</v>
      </c>
      <c r="C26" s="664">
        <v>0.68775271691675277</v>
      </c>
      <c r="D26" s="674">
        <v>464.88</v>
      </c>
      <c r="E26" s="664">
        <v>0.31224728308324712</v>
      </c>
      <c r="F26" s="675">
        <v>1488.8200000000002</v>
      </c>
    </row>
    <row r="27" spans="1:6" ht="14.4" customHeight="1" x14ac:dyDescent="0.3">
      <c r="A27" s="681" t="s">
        <v>3262</v>
      </c>
      <c r="B27" s="674">
        <v>726.91</v>
      </c>
      <c r="C27" s="664">
        <v>0.68942591310450796</v>
      </c>
      <c r="D27" s="674">
        <v>327.45999999999998</v>
      </c>
      <c r="E27" s="664">
        <v>0.3105740868954921</v>
      </c>
      <c r="F27" s="675">
        <v>1054.3699999999999</v>
      </c>
    </row>
    <row r="28" spans="1:6" ht="14.4" customHeight="1" x14ac:dyDescent="0.3">
      <c r="A28" s="681" t="s">
        <v>2246</v>
      </c>
      <c r="B28" s="674">
        <v>652.95000000000005</v>
      </c>
      <c r="C28" s="664">
        <v>2.6571165920541661E-2</v>
      </c>
      <c r="D28" s="674">
        <v>23920.679999999993</v>
      </c>
      <c r="E28" s="664">
        <v>0.97342883407945835</v>
      </c>
      <c r="F28" s="675">
        <v>24573.629999999994</v>
      </c>
    </row>
    <row r="29" spans="1:6" ht="14.4" customHeight="1" x14ac:dyDescent="0.3">
      <c r="A29" s="681" t="s">
        <v>2239</v>
      </c>
      <c r="B29" s="674">
        <v>648.48</v>
      </c>
      <c r="C29" s="664">
        <v>0.57141346585952579</v>
      </c>
      <c r="D29" s="674">
        <v>486.39</v>
      </c>
      <c r="E29" s="664">
        <v>0.42858653414047426</v>
      </c>
      <c r="F29" s="675">
        <v>1134.8699999999999</v>
      </c>
    </row>
    <row r="30" spans="1:6" ht="14.4" customHeight="1" x14ac:dyDescent="0.3">
      <c r="A30" s="681" t="s">
        <v>3263</v>
      </c>
      <c r="B30" s="674">
        <v>480.18</v>
      </c>
      <c r="C30" s="664">
        <v>1</v>
      </c>
      <c r="D30" s="674"/>
      <c r="E30" s="664">
        <v>0</v>
      </c>
      <c r="F30" s="675">
        <v>480.18</v>
      </c>
    </row>
    <row r="31" spans="1:6" ht="14.4" customHeight="1" x14ac:dyDescent="0.3">
      <c r="A31" s="681" t="s">
        <v>2223</v>
      </c>
      <c r="B31" s="674">
        <v>392.53</v>
      </c>
      <c r="C31" s="664">
        <v>0.35804000620251203</v>
      </c>
      <c r="D31" s="674">
        <v>703.8</v>
      </c>
      <c r="E31" s="664">
        <v>0.64195999379748803</v>
      </c>
      <c r="F31" s="675">
        <v>1096.33</v>
      </c>
    </row>
    <row r="32" spans="1:6" ht="14.4" customHeight="1" x14ac:dyDescent="0.3">
      <c r="A32" s="681" t="s">
        <v>3264</v>
      </c>
      <c r="B32" s="674">
        <v>334.76</v>
      </c>
      <c r="C32" s="664">
        <v>0.66666666666666663</v>
      </c>
      <c r="D32" s="674">
        <v>167.38</v>
      </c>
      <c r="E32" s="664">
        <v>0.33333333333333331</v>
      </c>
      <c r="F32" s="675">
        <v>502.14</v>
      </c>
    </row>
    <row r="33" spans="1:6" ht="14.4" customHeight="1" x14ac:dyDescent="0.3">
      <c r="A33" s="681" t="s">
        <v>3265</v>
      </c>
      <c r="B33" s="674">
        <v>273.48</v>
      </c>
      <c r="C33" s="664">
        <v>1</v>
      </c>
      <c r="D33" s="674"/>
      <c r="E33" s="664">
        <v>0</v>
      </c>
      <c r="F33" s="675">
        <v>273.48</v>
      </c>
    </row>
    <row r="34" spans="1:6" ht="14.4" customHeight="1" x14ac:dyDescent="0.3">
      <c r="A34" s="681" t="s">
        <v>3266</v>
      </c>
      <c r="B34" s="674">
        <v>269.67</v>
      </c>
      <c r="C34" s="664">
        <v>0.16000640808843161</v>
      </c>
      <c r="D34" s="674">
        <v>1415.7</v>
      </c>
      <c r="E34" s="664">
        <v>0.8399935919115683</v>
      </c>
      <c r="F34" s="675">
        <v>1685.3700000000001</v>
      </c>
    </row>
    <row r="35" spans="1:6" ht="14.4" customHeight="1" x14ac:dyDescent="0.3">
      <c r="A35" s="681" t="s">
        <v>2244</v>
      </c>
      <c r="B35" s="674">
        <v>243.76</v>
      </c>
      <c r="C35" s="664">
        <v>0.46278857837181042</v>
      </c>
      <c r="D35" s="674">
        <v>282.95999999999998</v>
      </c>
      <c r="E35" s="664">
        <v>0.53721142162818947</v>
      </c>
      <c r="F35" s="675">
        <v>526.72</v>
      </c>
    </row>
    <row r="36" spans="1:6" ht="14.4" customHeight="1" x14ac:dyDescent="0.3">
      <c r="A36" s="681" t="s">
        <v>2226</v>
      </c>
      <c r="B36" s="674">
        <v>222.25</v>
      </c>
      <c r="C36" s="664">
        <v>0.25</v>
      </c>
      <c r="D36" s="674">
        <v>666.75</v>
      </c>
      <c r="E36" s="664">
        <v>0.75</v>
      </c>
      <c r="F36" s="675">
        <v>889</v>
      </c>
    </row>
    <row r="37" spans="1:6" ht="14.4" customHeight="1" x14ac:dyDescent="0.3">
      <c r="A37" s="681" t="s">
        <v>2215</v>
      </c>
      <c r="B37" s="674">
        <v>165.86999999999998</v>
      </c>
      <c r="C37" s="664">
        <v>0.59596866915780389</v>
      </c>
      <c r="D37" s="674">
        <v>112.45</v>
      </c>
      <c r="E37" s="664">
        <v>0.40403133084219606</v>
      </c>
      <c r="F37" s="675">
        <v>278.32</v>
      </c>
    </row>
    <row r="38" spans="1:6" ht="14.4" customHeight="1" x14ac:dyDescent="0.3">
      <c r="A38" s="681" t="s">
        <v>2225</v>
      </c>
      <c r="B38" s="674">
        <v>155.07</v>
      </c>
      <c r="C38" s="664">
        <v>0.10748894403393729</v>
      </c>
      <c r="D38" s="674">
        <v>1287.5900000000004</v>
      </c>
      <c r="E38" s="664">
        <v>0.89251105596606273</v>
      </c>
      <c r="F38" s="675">
        <v>1442.6600000000003</v>
      </c>
    </row>
    <row r="39" spans="1:6" ht="14.4" customHeight="1" x14ac:dyDescent="0.3">
      <c r="A39" s="681" t="s">
        <v>2211</v>
      </c>
      <c r="B39" s="674">
        <v>125.46</v>
      </c>
      <c r="C39" s="664">
        <v>2.7471889814642467E-2</v>
      </c>
      <c r="D39" s="674">
        <v>4441.3900000000012</v>
      </c>
      <c r="E39" s="664">
        <v>0.97252811018535756</v>
      </c>
      <c r="F39" s="675">
        <v>4566.8500000000013</v>
      </c>
    </row>
    <row r="40" spans="1:6" ht="14.4" customHeight="1" x14ac:dyDescent="0.3">
      <c r="A40" s="681" t="s">
        <v>2198</v>
      </c>
      <c r="B40" s="674">
        <v>116.8</v>
      </c>
      <c r="C40" s="664">
        <v>0.10526315789473685</v>
      </c>
      <c r="D40" s="674">
        <v>992.8</v>
      </c>
      <c r="E40" s="664">
        <v>0.89473684210526316</v>
      </c>
      <c r="F40" s="675">
        <v>1109.5999999999999</v>
      </c>
    </row>
    <row r="41" spans="1:6" ht="14.4" customHeight="1" x14ac:dyDescent="0.3">
      <c r="A41" s="681" t="s">
        <v>2199</v>
      </c>
      <c r="B41" s="674">
        <v>69.86</v>
      </c>
      <c r="C41" s="664">
        <v>0.19999999999999998</v>
      </c>
      <c r="D41" s="674">
        <v>279.44</v>
      </c>
      <c r="E41" s="664">
        <v>0.79999999999999993</v>
      </c>
      <c r="F41" s="675">
        <v>349.3</v>
      </c>
    </row>
    <row r="42" spans="1:6" ht="14.4" customHeight="1" x14ac:dyDescent="0.3">
      <c r="A42" s="681" t="s">
        <v>2237</v>
      </c>
      <c r="B42" s="674">
        <v>67.66</v>
      </c>
      <c r="C42" s="664">
        <v>0.38098992060363757</v>
      </c>
      <c r="D42" s="674">
        <v>109.93</v>
      </c>
      <c r="E42" s="664">
        <v>0.61901007939636243</v>
      </c>
      <c r="F42" s="675">
        <v>177.59</v>
      </c>
    </row>
    <row r="43" spans="1:6" ht="14.4" customHeight="1" x14ac:dyDescent="0.3">
      <c r="A43" s="681" t="s">
        <v>2192</v>
      </c>
      <c r="B43" s="674">
        <v>49.22</v>
      </c>
      <c r="C43" s="664">
        <v>0.21256748002591233</v>
      </c>
      <c r="D43" s="674">
        <v>182.32999999999998</v>
      </c>
      <c r="E43" s="664">
        <v>0.7874325199740877</v>
      </c>
      <c r="F43" s="675">
        <v>231.54999999999998</v>
      </c>
    </row>
    <row r="44" spans="1:6" ht="14.4" customHeight="1" x14ac:dyDescent="0.3">
      <c r="A44" s="681" t="s">
        <v>2221</v>
      </c>
      <c r="B44" s="674">
        <v>25.07</v>
      </c>
      <c r="C44" s="664">
        <v>0.1791738136077759</v>
      </c>
      <c r="D44" s="674">
        <v>114.85</v>
      </c>
      <c r="E44" s="664">
        <v>0.82082618639222416</v>
      </c>
      <c r="F44" s="675">
        <v>139.91999999999999</v>
      </c>
    </row>
    <row r="45" spans="1:6" ht="14.4" customHeight="1" x14ac:dyDescent="0.3">
      <c r="A45" s="681" t="s">
        <v>3267</v>
      </c>
      <c r="B45" s="674">
        <v>0</v>
      </c>
      <c r="C45" s="664"/>
      <c r="D45" s="674"/>
      <c r="E45" s="664"/>
      <c r="F45" s="675">
        <v>0</v>
      </c>
    </row>
    <row r="46" spans="1:6" ht="14.4" customHeight="1" x14ac:dyDescent="0.3">
      <c r="A46" s="681" t="s">
        <v>2206</v>
      </c>
      <c r="B46" s="674"/>
      <c r="C46" s="664">
        <v>0</v>
      </c>
      <c r="D46" s="674">
        <v>552.66</v>
      </c>
      <c r="E46" s="664">
        <v>1</v>
      </c>
      <c r="F46" s="675">
        <v>552.66</v>
      </c>
    </row>
    <row r="47" spans="1:6" ht="14.4" customHeight="1" x14ac:dyDescent="0.3">
      <c r="A47" s="681" t="s">
        <v>2243</v>
      </c>
      <c r="B47" s="674">
        <v>0</v>
      </c>
      <c r="C47" s="664">
        <v>0</v>
      </c>
      <c r="D47" s="674">
        <v>356.47</v>
      </c>
      <c r="E47" s="664">
        <v>1</v>
      </c>
      <c r="F47" s="675">
        <v>356.47</v>
      </c>
    </row>
    <row r="48" spans="1:6" ht="14.4" customHeight="1" x14ac:dyDescent="0.3">
      <c r="A48" s="681" t="s">
        <v>2245</v>
      </c>
      <c r="B48" s="674"/>
      <c r="C48" s="664">
        <v>0</v>
      </c>
      <c r="D48" s="674">
        <v>1091.6300000000001</v>
      </c>
      <c r="E48" s="664">
        <v>1</v>
      </c>
      <c r="F48" s="675">
        <v>1091.6300000000001</v>
      </c>
    </row>
    <row r="49" spans="1:6" ht="14.4" customHeight="1" x14ac:dyDescent="0.3">
      <c r="A49" s="681" t="s">
        <v>2236</v>
      </c>
      <c r="B49" s="674"/>
      <c r="C49" s="664">
        <v>0</v>
      </c>
      <c r="D49" s="674">
        <v>1412.25</v>
      </c>
      <c r="E49" s="664">
        <v>1</v>
      </c>
      <c r="F49" s="675">
        <v>1412.25</v>
      </c>
    </row>
    <row r="50" spans="1:6" ht="14.4" customHeight="1" x14ac:dyDescent="0.3">
      <c r="A50" s="681" t="s">
        <v>2235</v>
      </c>
      <c r="B50" s="674"/>
      <c r="C50" s="664"/>
      <c r="D50" s="674">
        <v>0</v>
      </c>
      <c r="E50" s="664"/>
      <c r="F50" s="675">
        <v>0</v>
      </c>
    </row>
    <row r="51" spans="1:6" ht="14.4" customHeight="1" x14ac:dyDescent="0.3">
      <c r="A51" s="681" t="s">
        <v>2190</v>
      </c>
      <c r="B51" s="674">
        <v>0</v>
      </c>
      <c r="C51" s="664">
        <v>0</v>
      </c>
      <c r="D51" s="674">
        <v>574.00999999999988</v>
      </c>
      <c r="E51" s="664">
        <v>1</v>
      </c>
      <c r="F51" s="675">
        <v>574.00999999999988</v>
      </c>
    </row>
    <row r="52" spans="1:6" ht="14.4" customHeight="1" x14ac:dyDescent="0.3">
      <c r="A52" s="681" t="s">
        <v>2194</v>
      </c>
      <c r="B52" s="674">
        <v>0</v>
      </c>
      <c r="C52" s="664">
        <v>0</v>
      </c>
      <c r="D52" s="674">
        <v>492.45</v>
      </c>
      <c r="E52" s="664">
        <v>1</v>
      </c>
      <c r="F52" s="675">
        <v>492.45</v>
      </c>
    </row>
    <row r="53" spans="1:6" ht="14.4" customHeight="1" x14ac:dyDescent="0.3">
      <c r="A53" s="681" t="s">
        <v>3268</v>
      </c>
      <c r="B53" s="674"/>
      <c r="C53" s="664">
        <v>0</v>
      </c>
      <c r="D53" s="674">
        <v>76.27</v>
      </c>
      <c r="E53" s="664">
        <v>1</v>
      </c>
      <c r="F53" s="675">
        <v>76.27</v>
      </c>
    </row>
    <row r="54" spans="1:6" ht="14.4" customHeight="1" x14ac:dyDescent="0.3">
      <c r="A54" s="681" t="s">
        <v>2189</v>
      </c>
      <c r="B54" s="674"/>
      <c r="C54" s="664">
        <v>0</v>
      </c>
      <c r="D54" s="674">
        <v>433.67999999999995</v>
      </c>
      <c r="E54" s="664">
        <v>1</v>
      </c>
      <c r="F54" s="675">
        <v>433.67999999999995</v>
      </c>
    </row>
    <row r="55" spans="1:6" ht="14.4" customHeight="1" x14ac:dyDescent="0.3">
      <c r="A55" s="681" t="s">
        <v>3269</v>
      </c>
      <c r="B55" s="674"/>
      <c r="C55" s="664">
        <v>0</v>
      </c>
      <c r="D55" s="674">
        <v>124.64999999999999</v>
      </c>
      <c r="E55" s="664">
        <v>1</v>
      </c>
      <c r="F55" s="675">
        <v>124.64999999999999</v>
      </c>
    </row>
    <row r="56" spans="1:6" ht="14.4" customHeight="1" x14ac:dyDescent="0.3">
      <c r="A56" s="681" t="s">
        <v>2197</v>
      </c>
      <c r="B56" s="674"/>
      <c r="C56" s="664">
        <v>0</v>
      </c>
      <c r="D56" s="674">
        <v>3646.82</v>
      </c>
      <c r="E56" s="664">
        <v>1</v>
      </c>
      <c r="F56" s="675">
        <v>3646.82</v>
      </c>
    </row>
    <row r="57" spans="1:6" ht="14.4" customHeight="1" x14ac:dyDescent="0.3">
      <c r="A57" s="681" t="s">
        <v>2212</v>
      </c>
      <c r="B57" s="674"/>
      <c r="C57" s="664">
        <v>0</v>
      </c>
      <c r="D57" s="674">
        <v>1773.82</v>
      </c>
      <c r="E57" s="664">
        <v>1</v>
      </c>
      <c r="F57" s="675">
        <v>1773.82</v>
      </c>
    </row>
    <row r="58" spans="1:6" ht="14.4" customHeight="1" x14ac:dyDescent="0.3">
      <c r="A58" s="681" t="s">
        <v>2217</v>
      </c>
      <c r="B58" s="674"/>
      <c r="C58" s="664">
        <v>0</v>
      </c>
      <c r="D58" s="674">
        <v>1047.3399999999999</v>
      </c>
      <c r="E58" s="664">
        <v>1</v>
      </c>
      <c r="F58" s="675">
        <v>1047.3399999999999</v>
      </c>
    </row>
    <row r="59" spans="1:6" ht="14.4" customHeight="1" x14ac:dyDescent="0.3">
      <c r="A59" s="681" t="s">
        <v>2213</v>
      </c>
      <c r="B59" s="674"/>
      <c r="C59" s="664">
        <v>0</v>
      </c>
      <c r="D59" s="674">
        <v>164.15</v>
      </c>
      <c r="E59" s="664">
        <v>1</v>
      </c>
      <c r="F59" s="675">
        <v>164.15</v>
      </c>
    </row>
    <row r="60" spans="1:6" ht="14.4" customHeight="1" x14ac:dyDescent="0.3">
      <c r="A60" s="681" t="s">
        <v>3270</v>
      </c>
      <c r="B60" s="674"/>
      <c r="C60" s="664">
        <v>0</v>
      </c>
      <c r="D60" s="674">
        <v>285.75</v>
      </c>
      <c r="E60" s="664">
        <v>1</v>
      </c>
      <c r="F60" s="675">
        <v>285.75</v>
      </c>
    </row>
    <row r="61" spans="1:6" ht="14.4" customHeight="1" x14ac:dyDescent="0.3">
      <c r="A61" s="681" t="s">
        <v>3271</v>
      </c>
      <c r="B61" s="674"/>
      <c r="C61" s="664">
        <v>0</v>
      </c>
      <c r="D61" s="674">
        <v>48723.720000000008</v>
      </c>
      <c r="E61" s="664">
        <v>1</v>
      </c>
      <c r="F61" s="675">
        <v>48723.720000000008</v>
      </c>
    </row>
    <row r="62" spans="1:6" ht="14.4" customHeight="1" x14ac:dyDescent="0.3">
      <c r="A62" s="681" t="s">
        <v>2207</v>
      </c>
      <c r="B62" s="674"/>
      <c r="C62" s="664">
        <v>0</v>
      </c>
      <c r="D62" s="674">
        <v>2212.4700000000003</v>
      </c>
      <c r="E62" s="664">
        <v>1</v>
      </c>
      <c r="F62" s="675">
        <v>2212.4700000000003</v>
      </c>
    </row>
    <row r="63" spans="1:6" ht="14.4" customHeight="1" x14ac:dyDescent="0.3">
      <c r="A63" s="681" t="s">
        <v>2205</v>
      </c>
      <c r="B63" s="674">
        <v>0</v>
      </c>
      <c r="C63" s="664">
        <v>0</v>
      </c>
      <c r="D63" s="674">
        <v>65671.820000000007</v>
      </c>
      <c r="E63" s="664">
        <v>1</v>
      </c>
      <c r="F63" s="675">
        <v>65671.820000000007</v>
      </c>
    </row>
    <row r="64" spans="1:6" ht="14.4" customHeight="1" x14ac:dyDescent="0.3">
      <c r="A64" s="681" t="s">
        <v>3272</v>
      </c>
      <c r="B64" s="674"/>
      <c r="C64" s="664">
        <v>0</v>
      </c>
      <c r="D64" s="674">
        <v>1793.0300000000002</v>
      </c>
      <c r="E64" s="664">
        <v>1</v>
      </c>
      <c r="F64" s="675">
        <v>1793.0300000000002</v>
      </c>
    </row>
    <row r="65" spans="1:6" ht="14.4" customHeight="1" x14ac:dyDescent="0.3">
      <c r="A65" s="681" t="s">
        <v>3273</v>
      </c>
      <c r="B65" s="674"/>
      <c r="C65" s="664">
        <v>0</v>
      </c>
      <c r="D65" s="674">
        <v>581.30999999999995</v>
      </c>
      <c r="E65" s="664">
        <v>1</v>
      </c>
      <c r="F65" s="675">
        <v>581.30999999999995</v>
      </c>
    </row>
    <row r="66" spans="1:6" ht="14.4" customHeight="1" x14ac:dyDescent="0.3">
      <c r="A66" s="681" t="s">
        <v>2216</v>
      </c>
      <c r="B66" s="674"/>
      <c r="C66" s="664">
        <v>0</v>
      </c>
      <c r="D66" s="674">
        <v>3091.72</v>
      </c>
      <c r="E66" s="664">
        <v>1</v>
      </c>
      <c r="F66" s="675">
        <v>3091.72</v>
      </c>
    </row>
    <row r="67" spans="1:6" ht="14.4" customHeight="1" x14ac:dyDescent="0.3">
      <c r="A67" s="681" t="s">
        <v>2196</v>
      </c>
      <c r="B67" s="674"/>
      <c r="C67" s="664">
        <v>0</v>
      </c>
      <c r="D67" s="674">
        <v>1224.5999999999999</v>
      </c>
      <c r="E67" s="664">
        <v>1</v>
      </c>
      <c r="F67" s="675">
        <v>1224.5999999999999</v>
      </c>
    </row>
    <row r="68" spans="1:6" ht="14.4" customHeight="1" x14ac:dyDescent="0.3">
      <c r="A68" s="681" t="s">
        <v>2203</v>
      </c>
      <c r="B68" s="674"/>
      <c r="C68" s="664">
        <v>0</v>
      </c>
      <c r="D68" s="674">
        <v>8477.8000000000011</v>
      </c>
      <c r="E68" s="664">
        <v>1</v>
      </c>
      <c r="F68" s="675">
        <v>8477.8000000000011</v>
      </c>
    </row>
    <row r="69" spans="1:6" ht="14.4" customHeight="1" x14ac:dyDescent="0.3">
      <c r="A69" s="681" t="s">
        <v>2242</v>
      </c>
      <c r="B69" s="674"/>
      <c r="C69" s="664">
        <v>0</v>
      </c>
      <c r="D69" s="674">
        <v>81.33</v>
      </c>
      <c r="E69" s="664">
        <v>1</v>
      </c>
      <c r="F69" s="675">
        <v>81.33</v>
      </c>
    </row>
    <row r="70" spans="1:6" ht="14.4" customHeight="1" x14ac:dyDescent="0.3">
      <c r="A70" s="681" t="s">
        <v>2191</v>
      </c>
      <c r="B70" s="674"/>
      <c r="C70" s="664">
        <v>0</v>
      </c>
      <c r="D70" s="674">
        <v>451.96</v>
      </c>
      <c r="E70" s="664">
        <v>1</v>
      </c>
      <c r="F70" s="675">
        <v>451.96</v>
      </c>
    </row>
    <row r="71" spans="1:6" ht="14.4" customHeight="1" x14ac:dyDescent="0.3">
      <c r="A71" s="681" t="s">
        <v>3274</v>
      </c>
      <c r="B71" s="674"/>
      <c r="C71" s="664">
        <v>0</v>
      </c>
      <c r="D71" s="674">
        <v>1309.48</v>
      </c>
      <c r="E71" s="664">
        <v>1</v>
      </c>
      <c r="F71" s="675">
        <v>1309.48</v>
      </c>
    </row>
    <row r="72" spans="1:6" ht="14.4" customHeight="1" x14ac:dyDescent="0.3">
      <c r="A72" s="681" t="s">
        <v>3275</v>
      </c>
      <c r="B72" s="674"/>
      <c r="C72" s="664">
        <v>0</v>
      </c>
      <c r="D72" s="674">
        <v>550.59</v>
      </c>
      <c r="E72" s="664">
        <v>1</v>
      </c>
      <c r="F72" s="675">
        <v>550.59</v>
      </c>
    </row>
    <row r="73" spans="1:6" ht="14.4" customHeight="1" thickBot="1" x14ac:dyDescent="0.35">
      <c r="A73" s="682" t="s">
        <v>2238</v>
      </c>
      <c r="B73" s="678"/>
      <c r="C73" s="679">
        <v>0</v>
      </c>
      <c r="D73" s="678">
        <v>503</v>
      </c>
      <c r="E73" s="679">
        <v>1</v>
      </c>
      <c r="F73" s="680">
        <v>503</v>
      </c>
    </row>
    <row r="74" spans="1:6" ht="14.4" customHeight="1" thickBot="1" x14ac:dyDescent="0.35">
      <c r="A74" s="615" t="s">
        <v>3</v>
      </c>
      <c r="B74" s="616">
        <v>17394.97</v>
      </c>
      <c r="C74" s="617">
        <v>7.629227918610143E-2</v>
      </c>
      <c r="D74" s="616">
        <v>210609.36000000002</v>
      </c>
      <c r="E74" s="617">
        <v>0.92370772081389874</v>
      </c>
      <c r="F74" s="618">
        <v>228004.33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1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{493FEB1C-B45D-4877-8702-2A72EEC141AD}</x14:id>
        </ext>
      </extLst>
    </cfRule>
  </conditionalFormatting>
  <conditionalFormatting sqref="F19:F7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{1F34145A-3999-462E-B588-87D1F28D197E}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3FEB1C-B45D-4877-8702-2A72EEC141A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F5:F16</xm:sqref>
        </x14:conditionalFormatting>
        <x14:conditionalFormatting xmlns:xm="http://schemas.microsoft.com/office/excel/2006/main">
          <x14:cfRule type="dataBar" id="{1F34145A-3999-462E-B588-87D1F28D197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F19:F73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7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30" customWidth="1"/>
    <col min="2" max="2" width="8.88671875" style="230" bestFit="1" customWidth="1"/>
    <col min="3" max="3" width="7" style="230" bestFit="1" customWidth="1"/>
    <col min="4" max="5" width="22.21875" style="230" customWidth="1"/>
    <col min="6" max="6" width="6.6640625" style="305" customWidth="1"/>
    <col min="7" max="7" width="10" style="305" customWidth="1"/>
    <col min="8" max="8" width="6.77734375" style="308" customWidth="1"/>
    <col min="9" max="9" width="6.6640625" style="305" customWidth="1"/>
    <col min="10" max="10" width="10" style="305" customWidth="1"/>
    <col min="11" max="11" width="6.77734375" style="308" customWidth="1"/>
    <col min="12" max="12" width="6.6640625" style="305" customWidth="1"/>
    <col min="13" max="13" width="10" style="305" customWidth="1"/>
    <col min="14" max="16384" width="8.88671875" style="230"/>
  </cols>
  <sheetData>
    <row r="1" spans="1:13" ht="18.600000000000001" customHeight="1" thickBot="1" x14ac:dyDescent="0.4">
      <c r="A1" s="459" t="s">
        <v>3293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23"/>
      <c r="M1" s="423"/>
    </row>
    <row r="2" spans="1:13" ht="14.4" customHeight="1" thickBot="1" x14ac:dyDescent="0.35">
      <c r="A2" s="351" t="s">
        <v>282</v>
      </c>
      <c r="B2" s="304"/>
      <c r="C2" s="304"/>
      <c r="D2" s="304"/>
      <c r="E2" s="304"/>
      <c r="F2" s="312"/>
      <c r="G2" s="312"/>
      <c r="H2" s="313"/>
      <c r="I2" s="312"/>
      <c r="J2" s="312"/>
      <c r="K2" s="313"/>
      <c r="L2" s="312"/>
    </row>
    <row r="3" spans="1:13" ht="14.4" customHeight="1" thickBot="1" x14ac:dyDescent="0.35">
      <c r="E3" s="82" t="s">
        <v>134</v>
      </c>
      <c r="F3" s="37">
        <f>SUBTOTAL(9,F6:F1048576)</f>
        <v>183</v>
      </c>
      <c r="G3" s="37">
        <f>SUBTOTAL(9,G6:G1048576)</f>
        <v>17394.969999999998</v>
      </c>
      <c r="H3" s="38">
        <f>IF(M3=0,0,G3/M3)</f>
        <v>7.6292279186101361E-2</v>
      </c>
      <c r="I3" s="37">
        <f>SUBTOTAL(9,I6:I1048576)</f>
        <v>682</v>
      </c>
      <c r="J3" s="37">
        <f>SUBTOTAL(9,J6:J1048576)</f>
        <v>210609.36000000013</v>
      </c>
      <c r="K3" s="38">
        <f>IF(M3=0,0,J3/M3)</f>
        <v>0.92370772081389863</v>
      </c>
      <c r="L3" s="37">
        <f>SUBTOTAL(9,L6:L1048576)</f>
        <v>865</v>
      </c>
      <c r="M3" s="39">
        <f>SUBTOTAL(9,M6:M1048576)</f>
        <v>228004.33000000013</v>
      </c>
    </row>
    <row r="4" spans="1:13" ht="14.4" customHeight="1" thickBot="1" x14ac:dyDescent="0.35">
      <c r="A4" s="35"/>
      <c r="B4" s="35"/>
      <c r="C4" s="35"/>
      <c r="D4" s="35"/>
      <c r="E4" s="36"/>
      <c r="F4" s="463" t="s">
        <v>136</v>
      </c>
      <c r="G4" s="464"/>
      <c r="H4" s="465"/>
      <c r="I4" s="466" t="s">
        <v>135</v>
      </c>
      <c r="J4" s="464"/>
      <c r="K4" s="465"/>
      <c r="L4" s="467" t="s">
        <v>3</v>
      </c>
      <c r="M4" s="468"/>
    </row>
    <row r="5" spans="1:13" ht="14.4" customHeight="1" thickBot="1" x14ac:dyDescent="0.35">
      <c r="A5" s="605" t="s">
        <v>142</v>
      </c>
      <c r="B5" s="623" t="s">
        <v>138</v>
      </c>
      <c r="C5" s="623" t="s">
        <v>65</v>
      </c>
      <c r="D5" s="623" t="s">
        <v>139</v>
      </c>
      <c r="E5" s="623" t="s">
        <v>140</v>
      </c>
      <c r="F5" s="624" t="s">
        <v>28</v>
      </c>
      <c r="G5" s="624" t="s">
        <v>14</v>
      </c>
      <c r="H5" s="607" t="s">
        <v>141</v>
      </c>
      <c r="I5" s="606" t="s">
        <v>28</v>
      </c>
      <c r="J5" s="624" t="s">
        <v>14</v>
      </c>
      <c r="K5" s="607" t="s">
        <v>141</v>
      </c>
      <c r="L5" s="606" t="s">
        <v>28</v>
      </c>
      <c r="M5" s="625" t="s">
        <v>14</v>
      </c>
    </row>
    <row r="6" spans="1:13" ht="14.4" customHeight="1" x14ac:dyDescent="0.3">
      <c r="A6" s="587" t="s">
        <v>2376</v>
      </c>
      <c r="B6" s="588" t="s">
        <v>2261</v>
      </c>
      <c r="C6" s="588" t="s">
        <v>2413</v>
      </c>
      <c r="D6" s="588" t="s">
        <v>1452</v>
      </c>
      <c r="E6" s="588" t="s">
        <v>2414</v>
      </c>
      <c r="F6" s="591">
        <v>2</v>
      </c>
      <c r="G6" s="591">
        <v>0</v>
      </c>
      <c r="H6" s="609"/>
      <c r="I6" s="591"/>
      <c r="J6" s="591"/>
      <c r="K6" s="609"/>
      <c r="L6" s="591">
        <v>2</v>
      </c>
      <c r="M6" s="592">
        <v>0</v>
      </c>
    </row>
    <row r="7" spans="1:13" ht="14.4" customHeight="1" x14ac:dyDescent="0.3">
      <c r="A7" s="658" t="s">
        <v>2376</v>
      </c>
      <c r="B7" s="659" t="s">
        <v>2264</v>
      </c>
      <c r="C7" s="659" t="s">
        <v>2401</v>
      </c>
      <c r="D7" s="659" t="s">
        <v>2402</v>
      </c>
      <c r="E7" s="659" t="s">
        <v>551</v>
      </c>
      <c r="F7" s="674"/>
      <c r="G7" s="674"/>
      <c r="H7" s="664">
        <v>0</v>
      </c>
      <c r="I7" s="674">
        <v>1</v>
      </c>
      <c r="J7" s="674">
        <v>65.75</v>
      </c>
      <c r="K7" s="664">
        <v>1</v>
      </c>
      <c r="L7" s="674">
        <v>1</v>
      </c>
      <c r="M7" s="675">
        <v>65.75</v>
      </c>
    </row>
    <row r="8" spans="1:13" ht="14.4" customHeight="1" x14ac:dyDescent="0.3">
      <c r="A8" s="658" t="s">
        <v>2376</v>
      </c>
      <c r="B8" s="659" t="s">
        <v>2265</v>
      </c>
      <c r="C8" s="659" t="s">
        <v>1336</v>
      </c>
      <c r="D8" s="659" t="s">
        <v>2266</v>
      </c>
      <c r="E8" s="659" t="s">
        <v>1665</v>
      </c>
      <c r="F8" s="674"/>
      <c r="G8" s="674"/>
      <c r="H8" s="664">
        <v>0</v>
      </c>
      <c r="I8" s="674">
        <v>3</v>
      </c>
      <c r="J8" s="674">
        <v>579.41999999999996</v>
      </c>
      <c r="K8" s="664">
        <v>1</v>
      </c>
      <c r="L8" s="674">
        <v>3</v>
      </c>
      <c r="M8" s="675">
        <v>579.41999999999996</v>
      </c>
    </row>
    <row r="9" spans="1:13" ht="14.4" customHeight="1" x14ac:dyDescent="0.3">
      <c r="A9" s="658" t="s">
        <v>2376</v>
      </c>
      <c r="B9" s="659" t="s">
        <v>2267</v>
      </c>
      <c r="C9" s="659" t="s">
        <v>1310</v>
      </c>
      <c r="D9" s="659" t="s">
        <v>1304</v>
      </c>
      <c r="E9" s="659" t="s">
        <v>1264</v>
      </c>
      <c r="F9" s="674"/>
      <c r="G9" s="674"/>
      <c r="H9" s="664">
        <v>0</v>
      </c>
      <c r="I9" s="674">
        <v>1</v>
      </c>
      <c r="J9" s="674">
        <v>2916.16</v>
      </c>
      <c r="K9" s="664">
        <v>1</v>
      </c>
      <c r="L9" s="674">
        <v>1</v>
      </c>
      <c r="M9" s="675">
        <v>2916.16</v>
      </c>
    </row>
    <row r="10" spans="1:13" ht="14.4" customHeight="1" x14ac:dyDescent="0.3">
      <c r="A10" s="658" t="s">
        <v>2376</v>
      </c>
      <c r="B10" s="659" t="s">
        <v>2268</v>
      </c>
      <c r="C10" s="659" t="s">
        <v>541</v>
      </c>
      <c r="D10" s="659" t="s">
        <v>542</v>
      </c>
      <c r="E10" s="659" t="s">
        <v>543</v>
      </c>
      <c r="F10" s="674"/>
      <c r="G10" s="674"/>
      <c r="H10" s="664">
        <v>0</v>
      </c>
      <c r="I10" s="674">
        <v>3</v>
      </c>
      <c r="J10" s="674">
        <v>313.98</v>
      </c>
      <c r="K10" s="664">
        <v>1</v>
      </c>
      <c r="L10" s="674">
        <v>3</v>
      </c>
      <c r="M10" s="675">
        <v>313.98</v>
      </c>
    </row>
    <row r="11" spans="1:13" ht="14.4" customHeight="1" x14ac:dyDescent="0.3">
      <c r="A11" s="658" t="s">
        <v>2376</v>
      </c>
      <c r="B11" s="659" t="s">
        <v>2271</v>
      </c>
      <c r="C11" s="659" t="s">
        <v>1227</v>
      </c>
      <c r="D11" s="659" t="s">
        <v>1228</v>
      </c>
      <c r="E11" s="659" t="s">
        <v>2272</v>
      </c>
      <c r="F11" s="674"/>
      <c r="G11" s="674"/>
      <c r="H11" s="664">
        <v>0</v>
      </c>
      <c r="I11" s="674">
        <v>1</v>
      </c>
      <c r="J11" s="674">
        <v>75.28</v>
      </c>
      <c r="K11" s="664">
        <v>1</v>
      </c>
      <c r="L11" s="674">
        <v>1</v>
      </c>
      <c r="M11" s="675">
        <v>75.28</v>
      </c>
    </row>
    <row r="12" spans="1:13" ht="14.4" customHeight="1" x14ac:dyDescent="0.3">
      <c r="A12" s="658" t="s">
        <v>2376</v>
      </c>
      <c r="B12" s="659" t="s">
        <v>2277</v>
      </c>
      <c r="C12" s="659" t="s">
        <v>1269</v>
      </c>
      <c r="D12" s="659" t="s">
        <v>1270</v>
      </c>
      <c r="E12" s="659" t="s">
        <v>1271</v>
      </c>
      <c r="F12" s="674"/>
      <c r="G12" s="674"/>
      <c r="H12" s="664">
        <v>0</v>
      </c>
      <c r="I12" s="674">
        <v>2</v>
      </c>
      <c r="J12" s="674">
        <v>89.78</v>
      </c>
      <c r="K12" s="664">
        <v>1</v>
      </c>
      <c r="L12" s="674">
        <v>2</v>
      </c>
      <c r="M12" s="675">
        <v>89.78</v>
      </c>
    </row>
    <row r="13" spans="1:13" ht="14.4" customHeight="1" x14ac:dyDescent="0.3">
      <c r="A13" s="658" t="s">
        <v>2376</v>
      </c>
      <c r="B13" s="659" t="s">
        <v>2279</v>
      </c>
      <c r="C13" s="659" t="s">
        <v>2390</v>
      </c>
      <c r="D13" s="659" t="s">
        <v>953</v>
      </c>
      <c r="E13" s="659" t="s">
        <v>978</v>
      </c>
      <c r="F13" s="674">
        <v>1</v>
      </c>
      <c r="G13" s="674">
        <v>0</v>
      </c>
      <c r="H13" s="664"/>
      <c r="I13" s="674"/>
      <c r="J13" s="674"/>
      <c r="K13" s="664"/>
      <c r="L13" s="674">
        <v>1</v>
      </c>
      <c r="M13" s="675">
        <v>0</v>
      </c>
    </row>
    <row r="14" spans="1:13" ht="14.4" customHeight="1" x14ac:dyDescent="0.3">
      <c r="A14" s="658" t="s">
        <v>2376</v>
      </c>
      <c r="B14" s="659" t="s">
        <v>3276</v>
      </c>
      <c r="C14" s="659" t="s">
        <v>2426</v>
      </c>
      <c r="D14" s="659" t="s">
        <v>2427</v>
      </c>
      <c r="E14" s="659" t="s">
        <v>2396</v>
      </c>
      <c r="F14" s="674">
        <v>1</v>
      </c>
      <c r="G14" s="674">
        <v>0</v>
      </c>
      <c r="H14" s="664"/>
      <c r="I14" s="674"/>
      <c r="J14" s="674"/>
      <c r="K14" s="664"/>
      <c r="L14" s="674">
        <v>1</v>
      </c>
      <c r="M14" s="675">
        <v>0</v>
      </c>
    </row>
    <row r="15" spans="1:13" ht="14.4" customHeight="1" x14ac:dyDescent="0.3">
      <c r="A15" s="658" t="s">
        <v>2376</v>
      </c>
      <c r="B15" s="659" t="s">
        <v>2283</v>
      </c>
      <c r="C15" s="659" t="s">
        <v>2436</v>
      </c>
      <c r="D15" s="659" t="s">
        <v>1296</v>
      </c>
      <c r="E15" s="659" t="s">
        <v>890</v>
      </c>
      <c r="F15" s="674">
        <v>1</v>
      </c>
      <c r="G15" s="674">
        <v>67.42</v>
      </c>
      <c r="H15" s="664">
        <v>1</v>
      </c>
      <c r="I15" s="674"/>
      <c r="J15" s="674"/>
      <c r="K15" s="664">
        <v>0</v>
      </c>
      <c r="L15" s="674">
        <v>1</v>
      </c>
      <c r="M15" s="675">
        <v>67.42</v>
      </c>
    </row>
    <row r="16" spans="1:13" ht="14.4" customHeight="1" x14ac:dyDescent="0.3">
      <c r="A16" s="658" t="s">
        <v>2376</v>
      </c>
      <c r="B16" s="659" t="s">
        <v>2291</v>
      </c>
      <c r="C16" s="659" t="s">
        <v>1328</v>
      </c>
      <c r="D16" s="659" t="s">
        <v>1333</v>
      </c>
      <c r="E16" s="659" t="s">
        <v>1357</v>
      </c>
      <c r="F16" s="674"/>
      <c r="G16" s="674"/>
      <c r="H16" s="664">
        <v>0</v>
      </c>
      <c r="I16" s="674">
        <v>1</v>
      </c>
      <c r="J16" s="674">
        <v>130.59</v>
      </c>
      <c r="K16" s="664">
        <v>1</v>
      </c>
      <c r="L16" s="674">
        <v>1</v>
      </c>
      <c r="M16" s="675">
        <v>130.59</v>
      </c>
    </row>
    <row r="17" spans="1:13" ht="14.4" customHeight="1" x14ac:dyDescent="0.3">
      <c r="A17" s="658" t="s">
        <v>2376</v>
      </c>
      <c r="B17" s="659" t="s">
        <v>2322</v>
      </c>
      <c r="C17" s="659" t="s">
        <v>1544</v>
      </c>
      <c r="D17" s="659" t="s">
        <v>1545</v>
      </c>
      <c r="E17" s="659" t="s">
        <v>2312</v>
      </c>
      <c r="F17" s="674"/>
      <c r="G17" s="674"/>
      <c r="H17" s="664">
        <v>0</v>
      </c>
      <c r="I17" s="674">
        <v>1</v>
      </c>
      <c r="J17" s="674">
        <v>69.86</v>
      </c>
      <c r="K17" s="664">
        <v>1</v>
      </c>
      <c r="L17" s="674">
        <v>1</v>
      </c>
      <c r="M17" s="675">
        <v>69.86</v>
      </c>
    </row>
    <row r="18" spans="1:13" ht="14.4" customHeight="1" x14ac:dyDescent="0.3">
      <c r="A18" s="658" t="s">
        <v>2376</v>
      </c>
      <c r="B18" s="659" t="s">
        <v>2337</v>
      </c>
      <c r="C18" s="659" t="s">
        <v>2395</v>
      </c>
      <c r="D18" s="659" t="s">
        <v>1360</v>
      </c>
      <c r="E18" s="659" t="s">
        <v>2396</v>
      </c>
      <c r="F18" s="674">
        <v>1</v>
      </c>
      <c r="G18" s="674">
        <v>0</v>
      </c>
      <c r="H18" s="664"/>
      <c r="I18" s="674"/>
      <c r="J18" s="674"/>
      <c r="K18" s="664"/>
      <c r="L18" s="674">
        <v>1</v>
      </c>
      <c r="M18" s="675">
        <v>0</v>
      </c>
    </row>
    <row r="19" spans="1:13" ht="14.4" customHeight="1" x14ac:dyDescent="0.3">
      <c r="A19" s="658" t="s">
        <v>2387</v>
      </c>
      <c r="B19" s="659" t="s">
        <v>2357</v>
      </c>
      <c r="C19" s="659" t="s">
        <v>3253</v>
      </c>
      <c r="D19" s="659" t="s">
        <v>3254</v>
      </c>
      <c r="E19" s="659" t="s">
        <v>2054</v>
      </c>
      <c r="F19" s="674">
        <v>1</v>
      </c>
      <c r="G19" s="674">
        <v>222.25</v>
      </c>
      <c r="H19" s="664">
        <v>1</v>
      </c>
      <c r="I19" s="674"/>
      <c r="J19" s="674"/>
      <c r="K19" s="664">
        <v>0</v>
      </c>
      <c r="L19" s="674">
        <v>1</v>
      </c>
      <c r="M19" s="675">
        <v>222.25</v>
      </c>
    </row>
    <row r="20" spans="1:13" ht="14.4" customHeight="1" x14ac:dyDescent="0.3">
      <c r="A20" s="658" t="s">
        <v>2387</v>
      </c>
      <c r="B20" s="659" t="s">
        <v>2357</v>
      </c>
      <c r="C20" s="659" t="s">
        <v>2052</v>
      </c>
      <c r="D20" s="659" t="s">
        <v>2053</v>
      </c>
      <c r="E20" s="659" t="s">
        <v>2054</v>
      </c>
      <c r="F20" s="674"/>
      <c r="G20" s="674"/>
      <c r="H20" s="664">
        <v>0</v>
      </c>
      <c r="I20" s="674">
        <v>1</v>
      </c>
      <c r="J20" s="674">
        <v>222.25</v>
      </c>
      <c r="K20" s="664">
        <v>1</v>
      </c>
      <c r="L20" s="674">
        <v>1</v>
      </c>
      <c r="M20" s="675">
        <v>222.25</v>
      </c>
    </row>
    <row r="21" spans="1:13" ht="14.4" customHeight="1" x14ac:dyDescent="0.3">
      <c r="A21" s="658" t="s">
        <v>2377</v>
      </c>
      <c r="B21" s="659" t="s">
        <v>2247</v>
      </c>
      <c r="C21" s="659" t="s">
        <v>1276</v>
      </c>
      <c r="D21" s="659" t="s">
        <v>1277</v>
      </c>
      <c r="E21" s="659" t="s">
        <v>2250</v>
      </c>
      <c r="F21" s="674"/>
      <c r="G21" s="674"/>
      <c r="H21" s="664">
        <v>0</v>
      </c>
      <c r="I21" s="674">
        <v>2</v>
      </c>
      <c r="J21" s="674">
        <v>195.94</v>
      </c>
      <c r="K21" s="664">
        <v>1</v>
      </c>
      <c r="L21" s="674">
        <v>2</v>
      </c>
      <c r="M21" s="675">
        <v>195.94</v>
      </c>
    </row>
    <row r="22" spans="1:13" ht="14.4" customHeight="1" x14ac:dyDescent="0.3">
      <c r="A22" s="658" t="s">
        <v>2377</v>
      </c>
      <c r="B22" s="659" t="s">
        <v>2247</v>
      </c>
      <c r="C22" s="659" t="s">
        <v>2470</v>
      </c>
      <c r="D22" s="659" t="s">
        <v>1277</v>
      </c>
      <c r="E22" s="659" t="s">
        <v>2471</v>
      </c>
      <c r="F22" s="674"/>
      <c r="G22" s="674"/>
      <c r="H22" s="664"/>
      <c r="I22" s="674">
        <v>1</v>
      </c>
      <c r="J22" s="674">
        <v>0</v>
      </c>
      <c r="K22" s="664"/>
      <c r="L22" s="674">
        <v>1</v>
      </c>
      <c r="M22" s="675">
        <v>0</v>
      </c>
    </row>
    <row r="23" spans="1:13" ht="14.4" customHeight="1" x14ac:dyDescent="0.3">
      <c r="A23" s="658" t="s">
        <v>2377</v>
      </c>
      <c r="B23" s="659" t="s">
        <v>2261</v>
      </c>
      <c r="C23" s="659" t="s">
        <v>1291</v>
      </c>
      <c r="D23" s="659" t="s">
        <v>1292</v>
      </c>
      <c r="E23" s="659" t="s">
        <v>2263</v>
      </c>
      <c r="F23" s="674"/>
      <c r="G23" s="674"/>
      <c r="H23" s="664">
        <v>0</v>
      </c>
      <c r="I23" s="674">
        <v>3</v>
      </c>
      <c r="J23" s="674">
        <v>271.04999999999995</v>
      </c>
      <c r="K23" s="664">
        <v>1</v>
      </c>
      <c r="L23" s="674">
        <v>3</v>
      </c>
      <c r="M23" s="675">
        <v>271.04999999999995</v>
      </c>
    </row>
    <row r="24" spans="1:13" ht="14.4" customHeight="1" x14ac:dyDescent="0.3">
      <c r="A24" s="658" t="s">
        <v>2377</v>
      </c>
      <c r="B24" s="659" t="s">
        <v>2261</v>
      </c>
      <c r="C24" s="659" t="s">
        <v>2835</v>
      </c>
      <c r="D24" s="659" t="s">
        <v>2836</v>
      </c>
      <c r="E24" s="659" t="s">
        <v>2262</v>
      </c>
      <c r="F24" s="674">
        <v>3</v>
      </c>
      <c r="G24" s="674">
        <v>0</v>
      </c>
      <c r="H24" s="664"/>
      <c r="I24" s="674"/>
      <c r="J24" s="674"/>
      <c r="K24" s="664"/>
      <c r="L24" s="674">
        <v>3</v>
      </c>
      <c r="M24" s="675">
        <v>0</v>
      </c>
    </row>
    <row r="25" spans="1:13" ht="14.4" customHeight="1" x14ac:dyDescent="0.3">
      <c r="A25" s="658" t="s">
        <v>2377</v>
      </c>
      <c r="B25" s="659" t="s">
        <v>2265</v>
      </c>
      <c r="C25" s="659" t="s">
        <v>2492</v>
      </c>
      <c r="D25" s="659" t="s">
        <v>1325</v>
      </c>
      <c r="E25" s="659" t="s">
        <v>2493</v>
      </c>
      <c r="F25" s="674"/>
      <c r="G25" s="674"/>
      <c r="H25" s="664">
        <v>0</v>
      </c>
      <c r="I25" s="674">
        <v>1</v>
      </c>
      <c r="J25" s="674">
        <v>66.02</v>
      </c>
      <c r="K25" s="664">
        <v>1</v>
      </c>
      <c r="L25" s="674">
        <v>1</v>
      </c>
      <c r="M25" s="675">
        <v>66.02</v>
      </c>
    </row>
    <row r="26" spans="1:13" ht="14.4" customHeight="1" x14ac:dyDescent="0.3">
      <c r="A26" s="658" t="s">
        <v>2377</v>
      </c>
      <c r="B26" s="659" t="s">
        <v>2265</v>
      </c>
      <c r="C26" s="659" t="s">
        <v>2494</v>
      </c>
      <c r="D26" s="659" t="s">
        <v>2495</v>
      </c>
      <c r="E26" s="659" t="s">
        <v>2496</v>
      </c>
      <c r="F26" s="674"/>
      <c r="G26" s="674"/>
      <c r="H26" s="664">
        <v>0</v>
      </c>
      <c r="I26" s="674">
        <v>2</v>
      </c>
      <c r="J26" s="674">
        <v>252.18</v>
      </c>
      <c r="K26" s="664">
        <v>1</v>
      </c>
      <c r="L26" s="674">
        <v>2</v>
      </c>
      <c r="M26" s="675">
        <v>252.18</v>
      </c>
    </row>
    <row r="27" spans="1:13" ht="14.4" customHeight="1" x14ac:dyDescent="0.3">
      <c r="A27" s="658" t="s">
        <v>2377</v>
      </c>
      <c r="B27" s="659" t="s">
        <v>2265</v>
      </c>
      <c r="C27" s="659" t="s">
        <v>1336</v>
      </c>
      <c r="D27" s="659" t="s">
        <v>2266</v>
      </c>
      <c r="E27" s="659" t="s">
        <v>1665</v>
      </c>
      <c r="F27" s="674"/>
      <c r="G27" s="674"/>
      <c r="H27" s="664">
        <v>0</v>
      </c>
      <c r="I27" s="674">
        <v>5</v>
      </c>
      <c r="J27" s="674">
        <v>965.69999999999993</v>
      </c>
      <c r="K27" s="664">
        <v>1</v>
      </c>
      <c r="L27" s="674">
        <v>5</v>
      </c>
      <c r="M27" s="675">
        <v>965.69999999999993</v>
      </c>
    </row>
    <row r="28" spans="1:13" ht="14.4" customHeight="1" x14ac:dyDescent="0.3">
      <c r="A28" s="658" t="s">
        <v>2377</v>
      </c>
      <c r="B28" s="659" t="s">
        <v>2267</v>
      </c>
      <c r="C28" s="659" t="s">
        <v>1303</v>
      </c>
      <c r="D28" s="659" t="s">
        <v>1304</v>
      </c>
      <c r="E28" s="659" t="s">
        <v>1258</v>
      </c>
      <c r="F28" s="674"/>
      <c r="G28" s="674"/>
      <c r="H28" s="664">
        <v>0</v>
      </c>
      <c r="I28" s="674">
        <v>5</v>
      </c>
      <c r="J28" s="674">
        <v>8748.4500000000007</v>
      </c>
      <c r="K28" s="664">
        <v>1</v>
      </c>
      <c r="L28" s="674">
        <v>5</v>
      </c>
      <c r="M28" s="675">
        <v>8748.4500000000007</v>
      </c>
    </row>
    <row r="29" spans="1:13" ht="14.4" customHeight="1" x14ac:dyDescent="0.3">
      <c r="A29" s="658" t="s">
        <v>2377</v>
      </c>
      <c r="B29" s="659" t="s">
        <v>2267</v>
      </c>
      <c r="C29" s="659" t="s">
        <v>1307</v>
      </c>
      <c r="D29" s="659" t="s">
        <v>1304</v>
      </c>
      <c r="E29" s="659" t="s">
        <v>1261</v>
      </c>
      <c r="F29" s="674"/>
      <c r="G29" s="674"/>
      <c r="H29" s="664">
        <v>0</v>
      </c>
      <c r="I29" s="674">
        <v>1</v>
      </c>
      <c r="J29" s="674">
        <v>2332.92</v>
      </c>
      <c r="K29" s="664">
        <v>1</v>
      </c>
      <c r="L29" s="674">
        <v>1</v>
      </c>
      <c r="M29" s="675">
        <v>2332.92</v>
      </c>
    </row>
    <row r="30" spans="1:13" ht="14.4" customHeight="1" x14ac:dyDescent="0.3">
      <c r="A30" s="658" t="s">
        <v>2377</v>
      </c>
      <c r="B30" s="659" t="s">
        <v>2267</v>
      </c>
      <c r="C30" s="659" t="s">
        <v>1310</v>
      </c>
      <c r="D30" s="659" t="s">
        <v>1304</v>
      </c>
      <c r="E30" s="659" t="s">
        <v>1264</v>
      </c>
      <c r="F30" s="674"/>
      <c r="G30" s="674"/>
      <c r="H30" s="664">
        <v>0</v>
      </c>
      <c r="I30" s="674">
        <v>3</v>
      </c>
      <c r="J30" s="674">
        <v>8748.48</v>
      </c>
      <c r="K30" s="664">
        <v>1</v>
      </c>
      <c r="L30" s="674">
        <v>3</v>
      </c>
      <c r="M30" s="675">
        <v>8748.48</v>
      </c>
    </row>
    <row r="31" spans="1:13" ht="14.4" customHeight="1" x14ac:dyDescent="0.3">
      <c r="A31" s="658" t="s">
        <v>2377</v>
      </c>
      <c r="B31" s="659" t="s">
        <v>2268</v>
      </c>
      <c r="C31" s="659" t="s">
        <v>541</v>
      </c>
      <c r="D31" s="659" t="s">
        <v>542</v>
      </c>
      <c r="E31" s="659" t="s">
        <v>543</v>
      </c>
      <c r="F31" s="674">
        <v>1</v>
      </c>
      <c r="G31" s="674">
        <v>104.66</v>
      </c>
      <c r="H31" s="664">
        <v>7.1428571428571425E-2</v>
      </c>
      <c r="I31" s="674">
        <v>13</v>
      </c>
      <c r="J31" s="674">
        <v>1360.58</v>
      </c>
      <c r="K31" s="664">
        <v>0.92857142857142849</v>
      </c>
      <c r="L31" s="674">
        <v>14</v>
      </c>
      <c r="M31" s="675">
        <v>1465.24</v>
      </c>
    </row>
    <row r="32" spans="1:13" ht="14.4" customHeight="1" x14ac:dyDescent="0.3">
      <c r="A32" s="658" t="s">
        <v>2377</v>
      </c>
      <c r="B32" s="659" t="s">
        <v>3277</v>
      </c>
      <c r="C32" s="659" t="s">
        <v>2807</v>
      </c>
      <c r="D32" s="659" t="s">
        <v>2808</v>
      </c>
      <c r="E32" s="659" t="s">
        <v>2809</v>
      </c>
      <c r="F32" s="674"/>
      <c r="G32" s="674"/>
      <c r="H32" s="664">
        <v>0</v>
      </c>
      <c r="I32" s="674">
        <v>9</v>
      </c>
      <c r="J32" s="674">
        <v>19065.78</v>
      </c>
      <c r="K32" s="664">
        <v>1</v>
      </c>
      <c r="L32" s="674">
        <v>9</v>
      </c>
      <c r="M32" s="675">
        <v>19065.78</v>
      </c>
    </row>
    <row r="33" spans="1:13" ht="14.4" customHeight="1" x14ac:dyDescent="0.3">
      <c r="A33" s="658" t="s">
        <v>2377</v>
      </c>
      <c r="B33" s="659" t="s">
        <v>3277</v>
      </c>
      <c r="C33" s="659" t="s">
        <v>2810</v>
      </c>
      <c r="D33" s="659" t="s">
        <v>2506</v>
      </c>
      <c r="E33" s="659" t="s">
        <v>2811</v>
      </c>
      <c r="F33" s="674"/>
      <c r="G33" s="674"/>
      <c r="H33" s="664">
        <v>0</v>
      </c>
      <c r="I33" s="674">
        <v>3</v>
      </c>
      <c r="J33" s="674">
        <v>6355.2899999999991</v>
      </c>
      <c r="K33" s="664">
        <v>1</v>
      </c>
      <c r="L33" s="674">
        <v>3</v>
      </c>
      <c r="M33" s="675">
        <v>6355.2899999999991</v>
      </c>
    </row>
    <row r="34" spans="1:13" ht="14.4" customHeight="1" x14ac:dyDescent="0.3">
      <c r="A34" s="658" t="s">
        <v>2377</v>
      </c>
      <c r="B34" s="659" t="s">
        <v>2271</v>
      </c>
      <c r="C34" s="659" t="s">
        <v>1227</v>
      </c>
      <c r="D34" s="659" t="s">
        <v>1228</v>
      </c>
      <c r="E34" s="659" t="s">
        <v>2272</v>
      </c>
      <c r="F34" s="674"/>
      <c r="G34" s="674"/>
      <c r="H34" s="664">
        <v>0</v>
      </c>
      <c r="I34" s="674">
        <v>6</v>
      </c>
      <c r="J34" s="674">
        <v>451.68</v>
      </c>
      <c r="K34" s="664">
        <v>1</v>
      </c>
      <c r="L34" s="674">
        <v>6</v>
      </c>
      <c r="M34" s="675">
        <v>451.68</v>
      </c>
    </row>
    <row r="35" spans="1:13" ht="14.4" customHeight="1" x14ac:dyDescent="0.3">
      <c r="A35" s="658" t="s">
        <v>2377</v>
      </c>
      <c r="B35" s="659" t="s">
        <v>2275</v>
      </c>
      <c r="C35" s="659" t="s">
        <v>933</v>
      </c>
      <c r="D35" s="659" t="s">
        <v>934</v>
      </c>
      <c r="E35" s="659" t="s">
        <v>935</v>
      </c>
      <c r="F35" s="674"/>
      <c r="G35" s="674"/>
      <c r="H35" s="664">
        <v>0</v>
      </c>
      <c r="I35" s="674">
        <v>1</v>
      </c>
      <c r="J35" s="674">
        <v>112.45</v>
      </c>
      <c r="K35" s="664">
        <v>1</v>
      </c>
      <c r="L35" s="674">
        <v>1</v>
      </c>
      <c r="M35" s="675">
        <v>112.45</v>
      </c>
    </row>
    <row r="36" spans="1:13" ht="14.4" customHeight="1" x14ac:dyDescent="0.3">
      <c r="A36" s="658" t="s">
        <v>2377</v>
      </c>
      <c r="B36" s="659" t="s">
        <v>2275</v>
      </c>
      <c r="C36" s="659" t="s">
        <v>2453</v>
      </c>
      <c r="D36" s="659" t="s">
        <v>735</v>
      </c>
      <c r="E36" s="659" t="s">
        <v>950</v>
      </c>
      <c r="F36" s="674">
        <v>1</v>
      </c>
      <c r="G36" s="674">
        <v>0</v>
      </c>
      <c r="H36" s="664"/>
      <c r="I36" s="674"/>
      <c r="J36" s="674"/>
      <c r="K36" s="664"/>
      <c r="L36" s="674">
        <v>1</v>
      </c>
      <c r="M36" s="675">
        <v>0</v>
      </c>
    </row>
    <row r="37" spans="1:13" ht="14.4" customHeight="1" x14ac:dyDescent="0.3">
      <c r="A37" s="658" t="s">
        <v>2377</v>
      </c>
      <c r="B37" s="659" t="s">
        <v>2275</v>
      </c>
      <c r="C37" s="659" t="s">
        <v>2821</v>
      </c>
      <c r="D37" s="659" t="s">
        <v>2822</v>
      </c>
      <c r="E37" s="659" t="s">
        <v>1446</v>
      </c>
      <c r="F37" s="674">
        <v>2</v>
      </c>
      <c r="G37" s="674">
        <v>67.459999999999994</v>
      </c>
      <c r="H37" s="664">
        <v>1</v>
      </c>
      <c r="I37" s="674"/>
      <c r="J37" s="674"/>
      <c r="K37" s="664">
        <v>0</v>
      </c>
      <c r="L37" s="674">
        <v>2</v>
      </c>
      <c r="M37" s="675">
        <v>67.459999999999994</v>
      </c>
    </row>
    <row r="38" spans="1:13" ht="14.4" customHeight="1" x14ac:dyDescent="0.3">
      <c r="A38" s="658" t="s">
        <v>2377</v>
      </c>
      <c r="B38" s="659" t="s">
        <v>2276</v>
      </c>
      <c r="C38" s="659" t="s">
        <v>1284</v>
      </c>
      <c r="D38" s="659" t="s">
        <v>1281</v>
      </c>
      <c r="E38" s="659" t="s">
        <v>1285</v>
      </c>
      <c r="F38" s="674"/>
      <c r="G38" s="674"/>
      <c r="H38" s="664">
        <v>0</v>
      </c>
      <c r="I38" s="674">
        <v>1</v>
      </c>
      <c r="J38" s="674">
        <v>146.63</v>
      </c>
      <c r="K38" s="664">
        <v>1</v>
      </c>
      <c r="L38" s="674">
        <v>1</v>
      </c>
      <c r="M38" s="675">
        <v>146.63</v>
      </c>
    </row>
    <row r="39" spans="1:13" ht="14.4" customHeight="1" x14ac:dyDescent="0.3">
      <c r="A39" s="658" t="s">
        <v>2377</v>
      </c>
      <c r="B39" s="659" t="s">
        <v>2277</v>
      </c>
      <c r="C39" s="659" t="s">
        <v>2573</v>
      </c>
      <c r="D39" s="659" t="s">
        <v>2574</v>
      </c>
      <c r="E39" s="659" t="s">
        <v>2575</v>
      </c>
      <c r="F39" s="674">
        <v>3</v>
      </c>
      <c r="G39" s="674">
        <v>94.289999999999992</v>
      </c>
      <c r="H39" s="664">
        <v>1</v>
      </c>
      <c r="I39" s="674"/>
      <c r="J39" s="674"/>
      <c r="K39" s="664">
        <v>0</v>
      </c>
      <c r="L39" s="674">
        <v>3</v>
      </c>
      <c r="M39" s="675">
        <v>94.289999999999992</v>
      </c>
    </row>
    <row r="40" spans="1:13" ht="14.4" customHeight="1" x14ac:dyDescent="0.3">
      <c r="A40" s="658" t="s">
        <v>2377</v>
      </c>
      <c r="B40" s="659" t="s">
        <v>2277</v>
      </c>
      <c r="C40" s="659" t="s">
        <v>1269</v>
      </c>
      <c r="D40" s="659" t="s">
        <v>1270</v>
      </c>
      <c r="E40" s="659" t="s">
        <v>1271</v>
      </c>
      <c r="F40" s="674"/>
      <c r="G40" s="674"/>
      <c r="H40" s="664">
        <v>0</v>
      </c>
      <c r="I40" s="674">
        <v>10</v>
      </c>
      <c r="J40" s="674">
        <v>448.90000000000003</v>
      </c>
      <c r="K40" s="664">
        <v>1</v>
      </c>
      <c r="L40" s="674">
        <v>10</v>
      </c>
      <c r="M40" s="675">
        <v>448.90000000000003</v>
      </c>
    </row>
    <row r="41" spans="1:13" ht="14.4" customHeight="1" x14ac:dyDescent="0.3">
      <c r="A41" s="658" t="s">
        <v>2377</v>
      </c>
      <c r="B41" s="659" t="s">
        <v>2277</v>
      </c>
      <c r="C41" s="659" t="s">
        <v>2576</v>
      </c>
      <c r="D41" s="659" t="s">
        <v>2577</v>
      </c>
      <c r="E41" s="659" t="s">
        <v>1271</v>
      </c>
      <c r="F41" s="674">
        <v>3</v>
      </c>
      <c r="G41" s="674">
        <v>134.67000000000002</v>
      </c>
      <c r="H41" s="664">
        <v>1</v>
      </c>
      <c r="I41" s="674"/>
      <c r="J41" s="674"/>
      <c r="K41" s="664">
        <v>0</v>
      </c>
      <c r="L41" s="674">
        <v>3</v>
      </c>
      <c r="M41" s="675">
        <v>134.67000000000002</v>
      </c>
    </row>
    <row r="42" spans="1:13" ht="14.4" customHeight="1" x14ac:dyDescent="0.3">
      <c r="A42" s="658" t="s">
        <v>2377</v>
      </c>
      <c r="B42" s="659" t="s">
        <v>2278</v>
      </c>
      <c r="C42" s="659" t="s">
        <v>1935</v>
      </c>
      <c r="D42" s="659" t="s">
        <v>1936</v>
      </c>
      <c r="E42" s="659" t="s">
        <v>1937</v>
      </c>
      <c r="F42" s="674"/>
      <c r="G42" s="674"/>
      <c r="H42" s="664">
        <v>0</v>
      </c>
      <c r="I42" s="674">
        <v>2</v>
      </c>
      <c r="J42" s="674">
        <v>89.78</v>
      </c>
      <c r="K42" s="664">
        <v>1</v>
      </c>
      <c r="L42" s="674">
        <v>2</v>
      </c>
      <c r="M42" s="675">
        <v>89.78</v>
      </c>
    </row>
    <row r="43" spans="1:13" ht="14.4" customHeight="1" x14ac:dyDescent="0.3">
      <c r="A43" s="658" t="s">
        <v>2377</v>
      </c>
      <c r="B43" s="659" t="s">
        <v>2279</v>
      </c>
      <c r="C43" s="659" t="s">
        <v>2800</v>
      </c>
      <c r="D43" s="659" t="s">
        <v>956</v>
      </c>
      <c r="E43" s="659" t="s">
        <v>1668</v>
      </c>
      <c r="F43" s="674"/>
      <c r="G43" s="674"/>
      <c r="H43" s="664">
        <v>0</v>
      </c>
      <c r="I43" s="674">
        <v>1</v>
      </c>
      <c r="J43" s="674">
        <v>270.69</v>
      </c>
      <c r="K43" s="664">
        <v>1</v>
      </c>
      <c r="L43" s="674">
        <v>1</v>
      </c>
      <c r="M43" s="675">
        <v>270.69</v>
      </c>
    </row>
    <row r="44" spans="1:13" ht="14.4" customHeight="1" x14ac:dyDescent="0.3">
      <c r="A44" s="658" t="s">
        <v>2377</v>
      </c>
      <c r="B44" s="659" t="s">
        <v>2280</v>
      </c>
      <c r="C44" s="659" t="s">
        <v>1398</v>
      </c>
      <c r="D44" s="659" t="s">
        <v>1399</v>
      </c>
      <c r="E44" s="659" t="s">
        <v>1400</v>
      </c>
      <c r="F44" s="674"/>
      <c r="G44" s="674"/>
      <c r="H44" s="664">
        <v>0</v>
      </c>
      <c r="I44" s="674">
        <v>4</v>
      </c>
      <c r="J44" s="674">
        <v>221.52</v>
      </c>
      <c r="K44" s="664">
        <v>1</v>
      </c>
      <c r="L44" s="674">
        <v>4</v>
      </c>
      <c r="M44" s="675">
        <v>221.52</v>
      </c>
    </row>
    <row r="45" spans="1:13" ht="14.4" customHeight="1" x14ac:dyDescent="0.3">
      <c r="A45" s="658" t="s">
        <v>2377</v>
      </c>
      <c r="B45" s="659" t="s">
        <v>3278</v>
      </c>
      <c r="C45" s="659" t="s">
        <v>2872</v>
      </c>
      <c r="D45" s="659" t="s">
        <v>2873</v>
      </c>
      <c r="E45" s="659" t="s">
        <v>2874</v>
      </c>
      <c r="F45" s="674"/>
      <c r="G45" s="674"/>
      <c r="H45" s="664">
        <v>0</v>
      </c>
      <c r="I45" s="674">
        <v>1</v>
      </c>
      <c r="J45" s="674">
        <v>525.88</v>
      </c>
      <c r="K45" s="664">
        <v>1</v>
      </c>
      <c r="L45" s="674">
        <v>1</v>
      </c>
      <c r="M45" s="675">
        <v>525.88</v>
      </c>
    </row>
    <row r="46" spans="1:13" ht="14.4" customHeight="1" x14ac:dyDescent="0.3">
      <c r="A46" s="658" t="s">
        <v>2377</v>
      </c>
      <c r="B46" s="659" t="s">
        <v>3276</v>
      </c>
      <c r="C46" s="659" t="s">
        <v>2843</v>
      </c>
      <c r="D46" s="659" t="s">
        <v>2644</v>
      </c>
      <c r="E46" s="659" t="s">
        <v>1457</v>
      </c>
      <c r="F46" s="674">
        <v>1</v>
      </c>
      <c r="G46" s="674">
        <v>202.25</v>
      </c>
      <c r="H46" s="664">
        <v>1</v>
      </c>
      <c r="I46" s="674"/>
      <c r="J46" s="674"/>
      <c r="K46" s="664">
        <v>0</v>
      </c>
      <c r="L46" s="674">
        <v>1</v>
      </c>
      <c r="M46" s="675">
        <v>202.25</v>
      </c>
    </row>
    <row r="47" spans="1:13" ht="14.4" customHeight="1" x14ac:dyDescent="0.3">
      <c r="A47" s="658" t="s">
        <v>2377</v>
      </c>
      <c r="B47" s="659" t="s">
        <v>2283</v>
      </c>
      <c r="C47" s="659" t="s">
        <v>1234</v>
      </c>
      <c r="D47" s="659" t="s">
        <v>2284</v>
      </c>
      <c r="E47" s="659" t="s">
        <v>957</v>
      </c>
      <c r="F47" s="674"/>
      <c r="G47" s="674"/>
      <c r="H47" s="664">
        <v>0</v>
      </c>
      <c r="I47" s="674">
        <v>6</v>
      </c>
      <c r="J47" s="674">
        <v>808.98</v>
      </c>
      <c r="K47" s="664">
        <v>1</v>
      </c>
      <c r="L47" s="674">
        <v>6</v>
      </c>
      <c r="M47" s="675">
        <v>808.98</v>
      </c>
    </row>
    <row r="48" spans="1:13" ht="14.4" customHeight="1" x14ac:dyDescent="0.3">
      <c r="A48" s="658" t="s">
        <v>2377</v>
      </c>
      <c r="B48" s="659" t="s">
        <v>2283</v>
      </c>
      <c r="C48" s="659" t="s">
        <v>2476</v>
      </c>
      <c r="D48" s="659" t="s">
        <v>1216</v>
      </c>
      <c r="E48" s="659" t="s">
        <v>2406</v>
      </c>
      <c r="F48" s="674"/>
      <c r="G48" s="674"/>
      <c r="H48" s="664">
        <v>0</v>
      </c>
      <c r="I48" s="674">
        <v>3</v>
      </c>
      <c r="J48" s="674">
        <v>101.16</v>
      </c>
      <c r="K48" s="664">
        <v>1</v>
      </c>
      <c r="L48" s="674">
        <v>3</v>
      </c>
      <c r="M48" s="675">
        <v>101.16</v>
      </c>
    </row>
    <row r="49" spans="1:13" ht="14.4" customHeight="1" x14ac:dyDescent="0.3">
      <c r="A49" s="658" t="s">
        <v>2377</v>
      </c>
      <c r="B49" s="659" t="s">
        <v>2283</v>
      </c>
      <c r="C49" s="659" t="s">
        <v>1295</v>
      </c>
      <c r="D49" s="659" t="s">
        <v>2285</v>
      </c>
      <c r="E49" s="659" t="s">
        <v>890</v>
      </c>
      <c r="F49" s="674"/>
      <c r="G49" s="674"/>
      <c r="H49" s="664">
        <v>0</v>
      </c>
      <c r="I49" s="674">
        <v>11</v>
      </c>
      <c r="J49" s="674">
        <v>741.62</v>
      </c>
      <c r="K49" s="664">
        <v>1</v>
      </c>
      <c r="L49" s="674">
        <v>11</v>
      </c>
      <c r="M49" s="675">
        <v>741.62</v>
      </c>
    </row>
    <row r="50" spans="1:13" ht="14.4" customHeight="1" x14ac:dyDescent="0.3">
      <c r="A50" s="658" t="s">
        <v>2377</v>
      </c>
      <c r="B50" s="659" t="s">
        <v>2287</v>
      </c>
      <c r="C50" s="659" t="s">
        <v>2831</v>
      </c>
      <c r="D50" s="659" t="s">
        <v>2832</v>
      </c>
      <c r="E50" s="659" t="s">
        <v>2833</v>
      </c>
      <c r="F50" s="674"/>
      <c r="G50" s="674"/>
      <c r="H50" s="664">
        <v>0</v>
      </c>
      <c r="I50" s="674">
        <v>1</v>
      </c>
      <c r="J50" s="674">
        <v>431.14</v>
      </c>
      <c r="K50" s="664">
        <v>1</v>
      </c>
      <c r="L50" s="674">
        <v>1</v>
      </c>
      <c r="M50" s="675">
        <v>431.14</v>
      </c>
    </row>
    <row r="51" spans="1:13" ht="14.4" customHeight="1" x14ac:dyDescent="0.3">
      <c r="A51" s="658" t="s">
        <v>2377</v>
      </c>
      <c r="B51" s="659" t="s">
        <v>2288</v>
      </c>
      <c r="C51" s="659" t="s">
        <v>1382</v>
      </c>
      <c r="D51" s="659" t="s">
        <v>1383</v>
      </c>
      <c r="E51" s="659" t="s">
        <v>1384</v>
      </c>
      <c r="F51" s="674"/>
      <c r="G51" s="674"/>
      <c r="H51" s="664">
        <v>0</v>
      </c>
      <c r="I51" s="674">
        <v>3</v>
      </c>
      <c r="J51" s="674">
        <v>431.13</v>
      </c>
      <c r="K51" s="664">
        <v>1</v>
      </c>
      <c r="L51" s="674">
        <v>3</v>
      </c>
      <c r="M51" s="675">
        <v>431.13</v>
      </c>
    </row>
    <row r="52" spans="1:13" ht="14.4" customHeight="1" x14ac:dyDescent="0.3">
      <c r="A52" s="658" t="s">
        <v>2377</v>
      </c>
      <c r="B52" s="659" t="s">
        <v>2288</v>
      </c>
      <c r="C52" s="659" t="s">
        <v>2865</v>
      </c>
      <c r="D52" s="659" t="s">
        <v>1383</v>
      </c>
      <c r="E52" s="659" t="s">
        <v>2866</v>
      </c>
      <c r="F52" s="674"/>
      <c r="G52" s="674"/>
      <c r="H52" s="664">
        <v>0</v>
      </c>
      <c r="I52" s="674">
        <v>1</v>
      </c>
      <c r="J52" s="674">
        <v>479.04</v>
      </c>
      <c r="K52" s="664">
        <v>1</v>
      </c>
      <c r="L52" s="674">
        <v>1</v>
      </c>
      <c r="M52" s="675">
        <v>479.04</v>
      </c>
    </row>
    <row r="53" spans="1:13" ht="14.4" customHeight="1" x14ac:dyDescent="0.3">
      <c r="A53" s="658" t="s">
        <v>2377</v>
      </c>
      <c r="B53" s="659" t="s">
        <v>2289</v>
      </c>
      <c r="C53" s="659" t="s">
        <v>1437</v>
      </c>
      <c r="D53" s="659" t="s">
        <v>1438</v>
      </c>
      <c r="E53" s="659" t="s">
        <v>1130</v>
      </c>
      <c r="F53" s="674"/>
      <c r="G53" s="674"/>
      <c r="H53" s="664">
        <v>0</v>
      </c>
      <c r="I53" s="674">
        <v>1</v>
      </c>
      <c r="J53" s="674">
        <v>81.33</v>
      </c>
      <c r="K53" s="664">
        <v>1</v>
      </c>
      <c r="L53" s="674">
        <v>1</v>
      </c>
      <c r="M53" s="675">
        <v>81.33</v>
      </c>
    </row>
    <row r="54" spans="1:13" ht="14.4" customHeight="1" x14ac:dyDescent="0.3">
      <c r="A54" s="658" t="s">
        <v>2377</v>
      </c>
      <c r="B54" s="659" t="s">
        <v>2290</v>
      </c>
      <c r="C54" s="659" t="s">
        <v>2862</v>
      </c>
      <c r="D54" s="659" t="s">
        <v>2863</v>
      </c>
      <c r="E54" s="659" t="s">
        <v>2864</v>
      </c>
      <c r="F54" s="674"/>
      <c r="G54" s="674"/>
      <c r="H54" s="664">
        <v>0</v>
      </c>
      <c r="I54" s="674">
        <v>2</v>
      </c>
      <c r="J54" s="674">
        <v>217.66</v>
      </c>
      <c r="K54" s="664">
        <v>1</v>
      </c>
      <c r="L54" s="674">
        <v>2</v>
      </c>
      <c r="M54" s="675">
        <v>217.66</v>
      </c>
    </row>
    <row r="55" spans="1:13" ht="14.4" customHeight="1" x14ac:dyDescent="0.3">
      <c r="A55" s="658" t="s">
        <v>2377</v>
      </c>
      <c r="B55" s="659" t="s">
        <v>2291</v>
      </c>
      <c r="C55" s="659" t="s">
        <v>2441</v>
      </c>
      <c r="D55" s="659" t="s">
        <v>2442</v>
      </c>
      <c r="E55" s="659" t="s">
        <v>2443</v>
      </c>
      <c r="F55" s="674"/>
      <c r="G55" s="674"/>
      <c r="H55" s="664">
        <v>0</v>
      </c>
      <c r="I55" s="674">
        <v>1</v>
      </c>
      <c r="J55" s="674">
        <v>312.54000000000002</v>
      </c>
      <c r="K55" s="664">
        <v>1</v>
      </c>
      <c r="L55" s="674">
        <v>1</v>
      </c>
      <c r="M55" s="675">
        <v>312.54000000000002</v>
      </c>
    </row>
    <row r="56" spans="1:13" ht="14.4" customHeight="1" x14ac:dyDescent="0.3">
      <c r="A56" s="658" t="s">
        <v>2377</v>
      </c>
      <c r="B56" s="659" t="s">
        <v>2291</v>
      </c>
      <c r="C56" s="659" t="s">
        <v>1328</v>
      </c>
      <c r="D56" s="659" t="s">
        <v>1333</v>
      </c>
      <c r="E56" s="659" t="s">
        <v>1357</v>
      </c>
      <c r="F56" s="674"/>
      <c r="G56" s="674"/>
      <c r="H56" s="664">
        <v>0</v>
      </c>
      <c r="I56" s="674">
        <v>1</v>
      </c>
      <c r="J56" s="674">
        <v>130.59</v>
      </c>
      <c r="K56" s="664">
        <v>1</v>
      </c>
      <c r="L56" s="674">
        <v>1</v>
      </c>
      <c r="M56" s="675">
        <v>130.59</v>
      </c>
    </row>
    <row r="57" spans="1:13" ht="14.4" customHeight="1" x14ac:dyDescent="0.3">
      <c r="A57" s="658" t="s">
        <v>2377</v>
      </c>
      <c r="B57" s="659" t="s">
        <v>2291</v>
      </c>
      <c r="C57" s="659" t="s">
        <v>1332</v>
      </c>
      <c r="D57" s="659" t="s">
        <v>1333</v>
      </c>
      <c r="E57" s="659" t="s">
        <v>2292</v>
      </c>
      <c r="F57" s="674"/>
      <c r="G57" s="674"/>
      <c r="H57" s="664">
        <v>0</v>
      </c>
      <c r="I57" s="674">
        <v>2</v>
      </c>
      <c r="J57" s="674">
        <v>870.6</v>
      </c>
      <c r="K57" s="664">
        <v>1</v>
      </c>
      <c r="L57" s="674">
        <v>2</v>
      </c>
      <c r="M57" s="675">
        <v>870.6</v>
      </c>
    </row>
    <row r="58" spans="1:13" ht="14.4" customHeight="1" x14ac:dyDescent="0.3">
      <c r="A58" s="658" t="s">
        <v>2377</v>
      </c>
      <c r="B58" s="659" t="s">
        <v>2291</v>
      </c>
      <c r="C58" s="659" t="s">
        <v>1386</v>
      </c>
      <c r="D58" s="659" t="s">
        <v>1391</v>
      </c>
      <c r="E58" s="659" t="s">
        <v>2293</v>
      </c>
      <c r="F58" s="674"/>
      <c r="G58" s="674"/>
      <c r="H58" s="664">
        <v>0</v>
      </c>
      <c r="I58" s="674">
        <v>2</v>
      </c>
      <c r="J58" s="674">
        <v>403.76</v>
      </c>
      <c r="K58" s="664">
        <v>1</v>
      </c>
      <c r="L58" s="674">
        <v>2</v>
      </c>
      <c r="M58" s="675">
        <v>403.76</v>
      </c>
    </row>
    <row r="59" spans="1:13" ht="14.4" customHeight="1" x14ac:dyDescent="0.3">
      <c r="A59" s="658" t="s">
        <v>2377</v>
      </c>
      <c r="B59" s="659" t="s">
        <v>2291</v>
      </c>
      <c r="C59" s="659" t="s">
        <v>1390</v>
      </c>
      <c r="D59" s="659" t="s">
        <v>1391</v>
      </c>
      <c r="E59" s="659" t="s">
        <v>2294</v>
      </c>
      <c r="F59" s="674"/>
      <c r="G59" s="674"/>
      <c r="H59" s="664">
        <v>0</v>
      </c>
      <c r="I59" s="674">
        <v>1</v>
      </c>
      <c r="J59" s="674">
        <v>672.94</v>
      </c>
      <c r="K59" s="664">
        <v>1</v>
      </c>
      <c r="L59" s="674">
        <v>1</v>
      </c>
      <c r="M59" s="675">
        <v>672.94</v>
      </c>
    </row>
    <row r="60" spans="1:13" ht="14.4" customHeight="1" x14ac:dyDescent="0.3">
      <c r="A60" s="658" t="s">
        <v>2377</v>
      </c>
      <c r="B60" s="659" t="s">
        <v>2295</v>
      </c>
      <c r="C60" s="659" t="s">
        <v>2860</v>
      </c>
      <c r="D60" s="659" t="s">
        <v>2656</v>
      </c>
      <c r="E60" s="659" t="s">
        <v>2861</v>
      </c>
      <c r="F60" s="674"/>
      <c r="G60" s="674"/>
      <c r="H60" s="664">
        <v>0</v>
      </c>
      <c r="I60" s="674">
        <v>1</v>
      </c>
      <c r="J60" s="674">
        <v>605.65</v>
      </c>
      <c r="K60" s="664">
        <v>1</v>
      </c>
      <c r="L60" s="674">
        <v>1</v>
      </c>
      <c r="M60" s="675">
        <v>605.65</v>
      </c>
    </row>
    <row r="61" spans="1:13" ht="14.4" customHeight="1" x14ac:dyDescent="0.3">
      <c r="A61" s="658" t="s">
        <v>2377</v>
      </c>
      <c r="B61" s="659" t="s">
        <v>2295</v>
      </c>
      <c r="C61" s="659" t="s">
        <v>2478</v>
      </c>
      <c r="D61" s="659" t="s">
        <v>1395</v>
      </c>
      <c r="E61" s="659" t="s">
        <v>2293</v>
      </c>
      <c r="F61" s="674"/>
      <c r="G61" s="674"/>
      <c r="H61" s="664">
        <v>0</v>
      </c>
      <c r="I61" s="674">
        <v>1</v>
      </c>
      <c r="J61" s="674">
        <v>312.54000000000002</v>
      </c>
      <c r="K61" s="664">
        <v>1</v>
      </c>
      <c r="L61" s="674">
        <v>1</v>
      </c>
      <c r="M61" s="675">
        <v>312.54000000000002</v>
      </c>
    </row>
    <row r="62" spans="1:13" ht="14.4" customHeight="1" x14ac:dyDescent="0.3">
      <c r="A62" s="658" t="s">
        <v>2377</v>
      </c>
      <c r="B62" s="659" t="s">
        <v>2295</v>
      </c>
      <c r="C62" s="659" t="s">
        <v>1394</v>
      </c>
      <c r="D62" s="659" t="s">
        <v>1395</v>
      </c>
      <c r="E62" s="659" t="s">
        <v>1396</v>
      </c>
      <c r="F62" s="674"/>
      <c r="G62" s="674"/>
      <c r="H62" s="664">
        <v>0</v>
      </c>
      <c r="I62" s="674">
        <v>1</v>
      </c>
      <c r="J62" s="674">
        <v>937.62</v>
      </c>
      <c r="K62" s="664">
        <v>1</v>
      </c>
      <c r="L62" s="674">
        <v>1</v>
      </c>
      <c r="M62" s="675">
        <v>937.62</v>
      </c>
    </row>
    <row r="63" spans="1:13" ht="14.4" customHeight="1" x14ac:dyDescent="0.3">
      <c r="A63" s="658" t="s">
        <v>2377</v>
      </c>
      <c r="B63" s="659" t="s">
        <v>3279</v>
      </c>
      <c r="C63" s="659" t="s">
        <v>2816</v>
      </c>
      <c r="D63" s="659" t="s">
        <v>2817</v>
      </c>
      <c r="E63" s="659" t="s">
        <v>2818</v>
      </c>
      <c r="F63" s="674"/>
      <c r="G63" s="674"/>
      <c r="H63" s="664">
        <v>0</v>
      </c>
      <c r="I63" s="674">
        <v>1</v>
      </c>
      <c r="J63" s="674">
        <v>581.30999999999995</v>
      </c>
      <c r="K63" s="664">
        <v>1</v>
      </c>
      <c r="L63" s="674">
        <v>1</v>
      </c>
      <c r="M63" s="675">
        <v>581.30999999999995</v>
      </c>
    </row>
    <row r="64" spans="1:13" ht="14.4" customHeight="1" x14ac:dyDescent="0.3">
      <c r="A64" s="658" t="s">
        <v>2377</v>
      </c>
      <c r="B64" s="659" t="s">
        <v>2296</v>
      </c>
      <c r="C64" s="659" t="s">
        <v>2802</v>
      </c>
      <c r="D64" s="659" t="s">
        <v>1958</v>
      </c>
      <c r="E64" s="659" t="s">
        <v>1130</v>
      </c>
      <c r="F64" s="674"/>
      <c r="G64" s="674"/>
      <c r="H64" s="664"/>
      <c r="I64" s="674">
        <v>1</v>
      </c>
      <c r="J64" s="674">
        <v>0</v>
      </c>
      <c r="K64" s="664"/>
      <c r="L64" s="674">
        <v>1</v>
      </c>
      <c r="M64" s="675">
        <v>0</v>
      </c>
    </row>
    <row r="65" spans="1:13" ht="14.4" customHeight="1" x14ac:dyDescent="0.3">
      <c r="A65" s="658" t="s">
        <v>2377</v>
      </c>
      <c r="B65" s="659" t="s">
        <v>2301</v>
      </c>
      <c r="C65" s="659" t="s">
        <v>2457</v>
      </c>
      <c r="D65" s="659" t="s">
        <v>2458</v>
      </c>
      <c r="E65" s="659" t="s">
        <v>2459</v>
      </c>
      <c r="F65" s="674"/>
      <c r="G65" s="674"/>
      <c r="H65" s="664">
        <v>0</v>
      </c>
      <c r="I65" s="674">
        <v>1</v>
      </c>
      <c r="J65" s="674">
        <v>50.57</v>
      </c>
      <c r="K65" s="664">
        <v>1</v>
      </c>
      <c r="L65" s="674">
        <v>1</v>
      </c>
      <c r="M65" s="675">
        <v>50.57</v>
      </c>
    </row>
    <row r="66" spans="1:13" ht="14.4" customHeight="1" x14ac:dyDescent="0.3">
      <c r="A66" s="658" t="s">
        <v>2377</v>
      </c>
      <c r="B66" s="659" t="s">
        <v>2301</v>
      </c>
      <c r="C66" s="659" t="s">
        <v>1266</v>
      </c>
      <c r="D66" s="659" t="s">
        <v>1267</v>
      </c>
      <c r="E66" s="659" t="s">
        <v>2302</v>
      </c>
      <c r="F66" s="674"/>
      <c r="G66" s="674"/>
      <c r="H66" s="664">
        <v>0</v>
      </c>
      <c r="I66" s="674">
        <v>1</v>
      </c>
      <c r="J66" s="674">
        <v>86.76</v>
      </c>
      <c r="K66" s="664">
        <v>1</v>
      </c>
      <c r="L66" s="674">
        <v>1</v>
      </c>
      <c r="M66" s="675">
        <v>86.76</v>
      </c>
    </row>
    <row r="67" spans="1:13" ht="14.4" customHeight="1" x14ac:dyDescent="0.3">
      <c r="A67" s="658" t="s">
        <v>2377</v>
      </c>
      <c r="B67" s="659" t="s">
        <v>2304</v>
      </c>
      <c r="C67" s="659" t="s">
        <v>1529</v>
      </c>
      <c r="D67" s="659" t="s">
        <v>2305</v>
      </c>
      <c r="E67" s="659" t="s">
        <v>2306</v>
      </c>
      <c r="F67" s="674"/>
      <c r="G67" s="674"/>
      <c r="H67" s="664">
        <v>0</v>
      </c>
      <c r="I67" s="674">
        <v>8</v>
      </c>
      <c r="J67" s="674">
        <v>2490.0299999999997</v>
      </c>
      <c r="K67" s="664">
        <v>1</v>
      </c>
      <c r="L67" s="674">
        <v>8</v>
      </c>
      <c r="M67" s="675">
        <v>2490.0299999999997</v>
      </c>
    </row>
    <row r="68" spans="1:13" ht="14.4" customHeight="1" x14ac:dyDescent="0.3">
      <c r="A68" s="658" t="s">
        <v>2377</v>
      </c>
      <c r="B68" s="659" t="s">
        <v>2315</v>
      </c>
      <c r="C68" s="659" t="s">
        <v>1547</v>
      </c>
      <c r="D68" s="659" t="s">
        <v>1548</v>
      </c>
      <c r="E68" s="659" t="s">
        <v>2316</v>
      </c>
      <c r="F68" s="674"/>
      <c r="G68" s="674"/>
      <c r="H68" s="664">
        <v>0</v>
      </c>
      <c r="I68" s="674">
        <v>7</v>
      </c>
      <c r="J68" s="674">
        <v>817.59999999999991</v>
      </c>
      <c r="K68" s="664">
        <v>1</v>
      </c>
      <c r="L68" s="674">
        <v>7</v>
      </c>
      <c r="M68" s="675">
        <v>817.59999999999991</v>
      </c>
    </row>
    <row r="69" spans="1:13" ht="14.4" customHeight="1" x14ac:dyDescent="0.3">
      <c r="A69" s="658" t="s">
        <v>2377</v>
      </c>
      <c r="B69" s="659" t="s">
        <v>3280</v>
      </c>
      <c r="C69" s="659" t="s">
        <v>2473</v>
      </c>
      <c r="D69" s="659" t="s">
        <v>2474</v>
      </c>
      <c r="E69" s="659" t="s">
        <v>2475</v>
      </c>
      <c r="F69" s="674"/>
      <c r="G69" s="674"/>
      <c r="H69" s="664">
        <v>0</v>
      </c>
      <c r="I69" s="674">
        <v>1</v>
      </c>
      <c r="J69" s="674">
        <v>448.37</v>
      </c>
      <c r="K69" s="664">
        <v>1</v>
      </c>
      <c r="L69" s="674">
        <v>1</v>
      </c>
      <c r="M69" s="675">
        <v>448.37</v>
      </c>
    </row>
    <row r="70" spans="1:13" ht="14.4" customHeight="1" x14ac:dyDescent="0.3">
      <c r="A70" s="658" t="s">
        <v>2377</v>
      </c>
      <c r="B70" s="659" t="s">
        <v>2332</v>
      </c>
      <c r="C70" s="659" t="s">
        <v>2798</v>
      </c>
      <c r="D70" s="659" t="s">
        <v>2799</v>
      </c>
      <c r="E70" s="659" t="s">
        <v>2334</v>
      </c>
      <c r="F70" s="674">
        <v>9</v>
      </c>
      <c r="G70" s="674">
        <v>48.33</v>
      </c>
      <c r="H70" s="664">
        <v>1</v>
      </c>
      <c r="I70" s="674"/>
      <c r="J70" s="674"/>
      <c r="K70" s="664">
        <v>0</v>
      </c>
      <c r="L70" s="674">
        <v>9</v>
      </c>
      <c r="M70" s="675">
        <v>48.33</v>
      </c>
    </row>
    <row r="71" spans="1:13" ht="14.4" customHeight="1" x14ac:dyDescent="0.3">
      <c r="A71" s="658" t="s">
        <v>2378</v>
      </c>
      <c r="B71" s="659" t="s">
        <v>2247</v>
      </c>
      <c r="C71" s="659" t="s">
        <v>1273</v>
      </c>
      <c r="D71" s="659" t="s">
        <v>1210</v>
      </c>
      <c r="E71" s="659" t="s">
        <v>2249</v>
      </c>
      <c r="F71" s="674"/>
      <c r="G71" s="674"/>
      <c r="H71" s="664">
        <v>0</v>
      </c>
      <c r="I71" s="674">
        <v>1</v>
      </c>
      <c r="J71" s="674">
        <v>48.98</v>
      </c>
      <c r="K71" s="664">
        <v>1</v>
      </c>
      <c r="L71" s="674">
        <v>1</v>
      </c>
      <c r="M71" s="675">
        <v>48.98</v>
      </c>
    </row>
    <row r="72" spans="1:13" ht="14.4" customHeight="1" x14ac:dyDescent="0.3">
      <c r="A72" s="658" t="s">
        <v>2378</v>
      </c>
      <c r="B72" s="659" t="s">
        <v>2247</v>
      </c>
      <c r="C72" s="659" t="s">
        <v>2545</v>
      </c>
      <c r="D72" s="659" t="s">
        <v>1277</v>
      </c>
      <c r="E72" s="659" t="s">
        <v>2546</v>
      </c>
      <c r="F72" s="674"/>
      <c r="G72" s="674"/>
      <c r="H72" s="664"/>
      <c r="I72" s="674">
        <v>1</v>
      </c>
      <c r="J72" s="674">
        <v>0</v>
      </c>
      <c r="K72" s="664"/>
      <c r="L72" s="674">
        <v>1</v>
      </c>
      <c r="M72" s="675">
        <v>0</v>
      </c>
    </row>
    <row r="73" spans="1:13" ht="14.4" customHeight="1" x14ac:dyDescent="0.3">
      <c r="A73" s="658" t="s">
        <v>2378</v>
      </c>
      <c r="B73" s="659" t="s">
        <v>2265</v>
      </c>
      <c r="C73" s="659" t="s">
        <v>2494</v>
      </c>
      <c r="D73" s="659" t="s">
        <v>2495</v>
      </c>
      <c r="E73" s="659" t="s">
        <v>2496</v>
      </c>
      <c r="F73" s="674"/>
      <c r="G73" s="674"/>
      <c r="H73" s="664">
        <v>0</v>
      </c>
      <c r="I73" s="674">
        <v>3</v>
      </c>
      <c r="J73" s="674">
        <v>408.43</v>
      </c>
      <c r="K73" s="664">
        <v>1</v>
      </c>
      <c r="L73" s="674">
        <v>3</v>
      </c>
      <c r="M73" s="675">
        <v>408.43</v>
      </c>
    </row>
    <row r="74" spans="1:13" ht="14.4" customHeight="1" x14ac:dyDescent="0.3">
      <c r="A74" s="658" t="s">
        <v>2378</v>
      </c>
      <c r="B74" s="659" t="s">
        <v>2265</v>
      </c>
      <c r="C74" s="659" t="s">
        <v>1336</v>
      </c>
      <c r="D74" s="659" t="s">
        <v>2266</v>
      </c>
      <c r="E74" s="659" t="s">
        <v>1665</v>
      </c>
      <c r="F74" s="674"/>
      <c r="G74" s="674"/>
      <c r="H74" s="664">
        <v>0</v>
      </c>
      <c r="I74" s="674">
        <v>2</v>
      </c>
      <c r="J74" s="674">
        <v>386.28</v>
      </c>
      <c r="K74" s="664">
        <v>1</v>
      </c>
      <c r="L74" s="674">
        <v>2</v>
      </c>
      <c r="M74" s="675">
        <v>386.28</v>
      </c>
    </row>
    <row r="75" spans="1:13" ht="14.4" customHeight="1" x14ac:dyDescent="0.3">
      <c r="A75" s="658" t="s">
        <v>2378</v>
      </c>
      <c r="B75" s="659" t="s">
        <v>2267</v>
      </c>
      <c r="C75" s="659" t="s">
        <v>1307</v>
      </c>
      <c r="D75" s="659" t="s">
        <v>1304</v>
      </c>
      <c r="E75" s="659" t="s">
        <v>1261</v>
      </c>
      <c r="F75" s="674"/>
      <c r="G75" s="674"/>
      <c r="H75" s="664">
        <v>0</v>
      </c>
      <c r="I75" s="674">
        <v>1</v>
      </c>
      <c r="J75" s="674">
        <v>2332.92</v>
      </c>
      <c r="K75" s="664">
        <v>1</v>
      </c>
      <c r="L75" s="674">
        <v>1</v>
      </c>
      <c r="M75" s="675">
        <v>2332.92</v>
      </c>
    </row>
    <row r="76" spans="1:13" ht="14.4" customHeight="1" x14ac:dyDescent="0.3">
      <c r="A76" s="658" t="s">
        <v>2378</v>
      </c>
      <c r="B76" s="659" t="s">
        <v>2268</v>
      </c>
      <c r="C76" s="659" t="s">
        <v>2522</v>
      </c>
      <c r="D76" s="659" t="s">
        <v>2523</v>
      </c>
      <c r="E76" s="659" t="s">
        <v>2524</v>
      </c>
      <c r="F76" s="674">
        <v>1</v>
      </c>
      <c r="G76" s="674">
        <v>313.98</v>
      </c>
      <c r="H76" s="664">
        <v>1</v>
      </c>
      <c r="I76" s="674"/>
      <c r="J76" s="674"/>
      <c r="K76" s="664">
        <v>0</v>
      </c>
      <c r="L76" s="674">
        <v>1</v>
      </c>
      <c r="M76" s="675">
        <v>313.98</v>
      </c>
    </row>
    <row r="77" spans="1:13" ht="14.4" customHeight="1" x14ac:dyDescent="0.3">
      <c r="A77" s="658" t="s">
        <v>2378</v>
      </c>
      <c r="B77" s="659" t="s">
        <v>2268</v>
      </c>
      <c r="C77" s="659" t="s">
        <v>541</v>
      </c>
      <c r="D77" s="659" t="s">
        <v>542</v>
      </c>
      <c r="E77" s="659" t="s">
        <v>543</v>
      </c>
      <c r="F77" s="674"/>
      <c r="G77" s="674"/>
      <c r="H77" s="664">
        <v>0</v>
      </c>
      <c r="I77" s="674">
        <v>4</v>
      </c>
      <c r="J77" s="674">
        <v>418.64</v>
      </c>
      <c r="K77" s="664">
        <v>1</v>
      </c>
      <c r="L77" s="674">
        <v>4</v>
      </c>
      <c r="M77" s="675">
        <v>418.64</v>
      </c>
    </row>
    <row r="78" spans="1:13" ht="14.4" customHeight="1" x14ac:dyDescent="0.3">
      <c r="A78" s="658" t="s">
        <v>2378</v>
      </c>
      <c r="B78" s="659" t="s">
        <v>2268</v>
      </c>
      <c r="C78" s="659" t="s">
        <v>2527</v>
      </c>
      <c r="D78" s="659" t="s">
        <v>2526</v>
      </c>
      <c r="E78" s="659" t="s">
        <v>2528</v>
      </c>
      <c r="F78" s="674">
        <v>1</v>
      </c>
      <c r="G78" s="674">
        <v>0</v>
      </c>
      <c r="H78" s="664"/>
      <c r="I78" s="674"/>
      <c r="J78" s="674"/>
      <c r="K78" s="664"/>
      <c r="L78" s="674">
        <v>1</v>
      </c>
      <c r="M78" s="675">
        <v>0</v>
      </c>
    </row>
    <row r="79" spans="1:13" ht="14.4" customHeight="1" x14ac:dyDescent="0.3">
      <c r="A79" s="658" t="s">
        <v>2378</v>
      </c>
      <c r="B79" s="659" t="s">
        <v>2268</v>
      </c>
      <c r="C79" s="659" t="s">
        <v>2525</v>
      </c>
      <c r="D79" s="659" t="s">
        <v>2526</v>
      </c>
      <c r="E79" s="659" t="s">
        <v>543</v>
      </c>
      <c r="F79" s="674">
        <v>2</v>
      </c>
      <c r="G79" s="674">
        <v>829.72</v>
      </c>
      <c r="H79" s="664">
        <v>1</v>
      </c>
      <c r="I79" s="674"/>
      <c r="J79" s="674"/>
      <c r="K79" s="664">
        <v>0</v>
      </c>
      <c r="L79" s="674">
        <v>2</v>
      </c>
      <c r="M79" s="675">
        <v>829.72</v>
      </c>
    </row>
    <row r="80" spans="1:13" ht="14.4" customHeight="1" x14ac:dyDescent="0.3">
      <c r="A80" s="658" t="s">
        <v>2378</v>
      </c>
      <c r="B80" s="659" t="s">
        <v>2268</v>
      </c>
      <c r="C80" s="659" t="s">
        <v>2529</v>
      </c>
      <c r="D80" s="659" t="s">
        <v>2526</v>
      </c>
      <c r="E80" s="659" t="s">
        <v>2530</v>
      </c>
      <c r="F80" s="674">
        <v>1</v>
      </c>
      <c r="G80" s="674">
        <v>0</v>
      </c>
      <c r="H80" s="664"/>
      <c r="I80" s="674"/>
      <c r="J80" s="674"/>
      <c r="K80" s="664"/>
      <c r="L80" s="674">
        <v>1</v>
      </c>
      <c r="M80" s="675">
        <v>0</v>
      </c>
    </row>
    <row r="81" spans="1:13" ht="14.4" customHeight="1" x14ac:dyDescent="0.3">
      <c r="A81" s="658" t="s">
        <v>2378</v>
      </c>
      <c r="B81" s="659" t="s">
        <v>2271</v>
      </c>
      <c r="C81" s="659" t="s">
        <v>1227</v>
      </c>
      <c r="D81" s="659" t="s">
        <v>1228</v>
      </c>
      <c r="E81" s="659" t="s">
        <v>2272</v>
      </c>
      <c r="F81" s="674"/>
      <c r="G81" s="674"/>
      <c r="H81" s="664">
        <v>0</v>
      </c>
      <c r="I81" s="674">
        <v>6</v>
      </c>
      <c r="J81" s="674">
        <v>451.68</v>
      </c>
      <c r="K81" s="664">
        <v>1</v>
      </c>
      <c r="L81" s="674">
        <v>6</v>
      </c>
      <c r="M81" s="675">
        <v>451.68</v>
      </c>
    </row>
    <row r="82" spans="1:13" ht="14.4" customHeight="1" x14ac:dyDescent="0.3">
      <c r="A82" s="658" t="s">
        <v>2378</v>
      </c>
      <c r="B82" s="659" t="s">
        <v>2276</v>
      </c>
      <c r="C82" s="659" t="s">
        <v>1280</v>
      </c>
      <c r="D82" s="659" t="s">
        <v>1281</v>
      </c>
      <c r="E82" s="659" t="s">
        <v>1282</v>
      </c>
      <c r="F82" s="674"/>
      <c r="G82" s="674"/>
      <c r="H82" s="664">
        <v>0</v>
      </c>
      <c r="I82" s="674">
        <v>1</v>
      </c>
      <c r="J82" s="674">
        <v>41.89</v>
      </c>
      <c r="K82" s="664">
        <v>1</v>
      </c>
      <c r="L82" s="674">
        <v>1</v>
      </c>
      <c r="M82" s="675">
        <v>41.89</v>
      </c>
    </row>
    <row r="83" spans="1:13" ht="14.4" customHeight="1" x14ac:dyDescent="0.3">
      <c r="A83" s="658" t="s">
        <v>2378</v>
      </c>
      <c r="B83" s="659" t="s">
        <v>2277</v>
      </c>
      <c r="C83" s="659" t="s">
        <v>1269</v>
      </c>
      <c r="D83" s="659" t="s">
        <v>1270</v>
      </c>
      <c r="E83" s="659" t="s">
        <v>1271</v>
      </c>
      <c r="F83" s="674"/>
      <c r="G83" s="674"/>
      <c r="H83" s="664">
        <v>0</v>
      </c>
      <c r="I83" s="674">
        <v>13</v>
      </c>
      <c r="J83" s="674">
        <v>583.56999999999994</v>
      </c>
      <c r="K83" s="664">
        <v>1</v>
      </c>
      <c r="L83" s="674">
        <v>13</v>
      </c>
      <c r="M83" s="675">
        <v>583.56999999999994</v>
      </c>
    </row>
    <row r="84" spans="1:13" ht="14.4" customHeight="1" x14ac:dyDescent="0.3">
      <c r="A84" s="658" t="s">
        <v>2378</v>
      </c>
      <c r="B84" s="659" t="s">
        <v>2277</v>
      </c>
      <c r="C84" s="659" t="s">
        <v>1924</v>
      </c>
      <c r="D84" s="659" t="s">
        <v>1925</v>
      </c>
      <c r="E84" s="659" t="s">
        <v>1926</v>
      </c>
      <c r="F84" s="674"/>
      <c r="G84" s="674"/>
      <c r="H84" s="664">
        <v>0</v>
      </c>
      <c r="I84" s="674">
        <v>1</v>
      </c>
      <c r="J84" s="674">
        <v>60.02</v>
      </c>
      <c r="K84" s="664">
        <v>1</v>
      </c>
      <c r="L84" s="674">
        <v>1</v>
      </c>
      <c r="M84" s="675">
        <v>60.02</v>
      </c>
    </row>
    <row r="85" spans="1:13" ht="14.4" customHeight="1" x14ac:dyDescent="0.3">
      <c r="A85" s="658" t="s">
        <v>2378</v>
      </c>
      <c r="B85" s="659" t="s">
        <v>2279</v>
      </c>
      <c r="C85" s="659" t="s">
        <v>2497</v>
      </c>
      <c r="D85" s="659" t="s">
        <v>956</v>
      </c>
      <c r="E85" s="659" t="s">
        <v>957</v>
      </c>
      <c r="F85" s="674"/>
      <c r="G85" s="674"/>
      <c r="H85" s="664">
        <v>0</v>
      </c>
      <c r="I85" s="674">
        <v>1</v>
      </c>
      <c r="J85" s="674">
        <v>81.209999999999994</v>
      </c>
      <c r="K85" s="664">
        <v>1</v>
      </c>
      <c r="L85" s="674">
        <v>1</v>
      </c>
      <c r="M85" s="675">
        <v>81.209999999999994</v>
      </c>
    </row>
    <row r="86" spans="1:13" ht="14.4" customHeight="1" x14ac:dyDescent="0.3">
      <c r="A86" s="658" t="s">
        <v>2378</v>
      </c>
      <c r="B86" s="659" t="s">
        <v>2280</v>
      </c>
      <c r="C86" s="659" t="s">
        <v>1398</v>
      </c>
      <c r="D86" s="659" t="s">
        <v>1399</v>
      </c>
      <c r="E86" s="659" t="s">
        <v>1400</v>
      </c>
      <c r="F86" s="674"/>
      <c r="G86" s="674"/>
      <c r="H86" s="664">
        <v>0</v>
      </c>
      <c r="I86" s="674">
        <v>4</v>
      </c>
      <c r="J86" s="674">
        <v>221.52</v>
      </c>
      <c r="K86" s="664">
        <v>1</v>
      </c>
      <c r="L86" s="674">
        <v>4</v>
      </c>
      <c r="M86" s="675">
        <v>221.52</v>
      </c>
    </row>
    <row r="87" spans="1:13" ht="14.4" customHeight="1" x14ac:dyDescent="0.3">
      <c r="A87" s="658" t="s">
        <v>2378</v>
      </c>
      <c r="B87" s="659" t="s">
        <v>3276</v>
      </c>
      <c r="C87" s="659" t="s">
        <v>2547</v>
      </c>
      <c r="D87" s="659" t="s">
        <v>2548</v>
      </c>
      <c r="E87" s="659" t="s">
        <v>551</v>
      </c>
      <c r="F87" s="674"/>
      <c r="G87" s="674"/>
      <c r="H87" s="664">
        <v>0</v>
      </c>
      <c r="I87" s="674">
        <v>1</v>
      </c>
      <c r="J87" s="674">
        <v>67.42</v>
      </c>
      <c r="K87" s="664">
        <v>1</v>
      </c>
      <c r="L87" s="674">
        <v>1</v>
      </c>
      <c r="M87" s="675">
        <v>67.42</v>
      </c>
    </row>
    <row r="88" spans="1:13" ht="14.4" customHeight="1" x14ac:dyDescent="0.3">
      <c r="A88" s="658" t="s">
        <v>2378</v>
      </c>
      <c r="B88" s="659" t="s">
        <v>2283</v>
      </c>
      <c r="C88" s="659" t="s">
        <v>1234</v>
      </c>
      <c r="D88" s="659" t="s">
        <v>2284</v>
      </c>
      <c r="E88" s="659" t="s">
        <v>957</v>
      </c>
      <c r="F88" s="674"/>
      <c r="G88" s="674"/>
      <c r="H88" s="664">
        <v>0</v>
      </c>
      <c r="I88" s="674">
        <v>4</v>
      </c>
      <c r="J88" s="674">
        <v>539.32000000000005</v>
      </c>
      <c r="K88" s="664">
        <v>1</v>
      </c>
      <c r="L88" s="674">
        <v>4</v>
      </c>
      <c r="M88" s="675">
        <v>539.32000000000005</v>
      </c>
    </row>
    <row r="89" spans="1:13" ht="14.4" customHeight="1" x14ac:dyDescent="0.3">
      <c r="A89" s="658" t="s">
        <v>2378</v>
      </c>
      <c r="B89" s="659" t="s">
        <v>2283</v>
      </c>
      <c r="C89" s="659" t="s">
        <v>1215</v>
      </c>
      <c r="D89" s="659" t="s">
        <v>1216</v>
      </c>
      <c r="E89" s="659" t="s">
        <v>1217</v>
      </c>
      <c r="F89" s="674"/>
      <c r="G89" s="674"/>
      <c r="H89" s="664">
        <v>0</v>
      </c>
      <c r="I89" s="674">
        <v>2</v>
      </c>
      <c r="J89" s="674">
        <v>44.94</v>
      </c>
      <c r="K89" s="664">
        <v>1</v>
      </c>
      <c r="L89" s="674">
        <v>2</v>
      </c>
      <c r="M89" s="675">
        <v>44.94</v>
      </c>
    </row>
    <row r="90" spans="1:13" ht="14.4" customHeight="1" x14ac:dyDescent="0.3">
      <c r="A90" s="658" t="s">
        <v>2378</v>
      </c>
      <c r="B90" s="659" t="s">
        <v>2283</v>
      </c>
      <c r="C90" s="659" t="s">
        <v>1295</v>
      </c>
      <c r="D90" s="659" t="s">
        <v>2285</v>
      </c>
      <c r="E90" s="659" t="s">
        <v>890</v>
      </c>
      <c r="F90" s="674"/>
      <c r="G90" s="674"/>
      <c r="H90" s="664">
        <v>0</v>
      </c>
      <c r="I90" s="674">
        <v>1</v>
      </c>
      <c r="J90" s="674">
        <v>67.42</v>
      </c>
      <c r="K90" s="664">
        <v>1</v>
      </c>
      <c r="L90" s="674">
        <v>1</v>
      </c>
      <c r="M90" s="675">
        <v>67.42</v>
      </c>
    </row>
    <row r="91" spans="1:13" ht="14.4" customHeight="1" x14ac:dyDescent="0.3">
      <c r="A91" s="658" t="s">
        <v>2378</v>
      </c>
      <c r="B91" s="659" t="s">
        <v>2283</v>
      </c>
      <c r="C91" s="659" t="s">
        <v>2549</v>
      </c>
      <c r="D91" s="659" t="s">
        <v>2285</v>
      </c>
      <c r="E91" s="659" t="s">
        <v>2550</v>
      </c>
      <c r="F91" s="674"/>
      <c r="G91" s="674"/>
      <c r="H91" s="664">
        <v>0</v>
      </c>
      <c r="I91" s="674">
        <v>1</v>
      </c>
      <c r="J91" s="674">
        <v>112.36</v>
      </c>
      <c r="K91" s="664">
        <v>1</v>
      </c>
      <c r="L91" s="674">
        <v>1</v>
      </c>
      <c r="M91" s="675">
        <v>112.36</v>
      </c>
    </row>
    <row r="92" spans="1:13" ht="14.4" customHeight="1" x14ac:dyDescent="0.3">
      <c r="A92" s="658" t="s">
        <v>2378</v>
      </c>
      <c r="B92" s="659" t="s">
        <v>2287</v>
      </c>
      <c r="C92" s="659" t="s">
        <v>2537</v>
      </c>
      <c r="D92" s="659" t="s">
        <v>1341</v>
      </c>
      <c r="E92" s="659" t="s">
        <v>1342</v>
      </c>
      <c r="F92" s="674"/>
      <c r="G92" s="674"/>
      <c r="H92" s="664">
        <v>0</v>
      </c>
      <c r="I92" s="674">
        <v>1</v>
      </c>
      <c r="J92" s="674">
        <v>71.86</v>
      </c>
      <c r="K92" s="664">
        <v>1</v>
      </c>
      <c r="L92" s="674">
        <v>1</v>
      </c>
      <c r="M92" s="675">
        <v>71.86</v>
      </c>
    </row>
    <row r="93" spans="1:13" ht="14.4" customHeight="1" x14ac:dyDescent="0.3">
      <c r="A93" s="658" t="s">
        <v>2378</v>
      </c>
      <c r="B93" s="659" t="s">
        <v>2291</v>
      </c>
      <c r="C93" s="659" t="s">
        <v>2441</v>
      </c>
      <c r="D93" s="659" t="s">
        <v>2442</v>
      </c>
      <c r="E93" s="659" t="s">
        <v>2443</v>
      </c>
      <c r="F93" s="674"/>
      <c r="G93" s="674"/>
      <c r="H93" s="664">
        <v>0</v>
      </c>
      <c r="I93" s="674">
        <v>1</v>
      </c>
      <c r="J93" s="674">
        <v>312.54000000000002</v>
      </c>
      <c r="K93" s="664">
        <v>1</v>
      </c>
      <c r="L93" s="674">
        <v>1</v>
      </c>
      <c r="M93" s="675">
        <v>312.54000000000002</v>
      </c>
    </row>
    <row r="94" spans="1:13" ht="14.4" customHeight="1" x14ac:dyDescent="0.3">
      <c r="A94" s="658" t="s">
        <v>2378</v>
      </c>
      <c r="B94" s="659" t="s">
        <v>2291</v>
      </c>
      <c r="C94" s="659" t="s">
        <v>1328</v>
      </c>
      <c r="D94" s="659" t="s">
        <v>1333</v>
      </c>
      <c r="E94" s="659" t="s">
        <v>1357</v>
      </c>
      <c r="F94" s="674"/>
      <c r="G94" s="674"/>
      <c r="H94" s="664">
        <v>0</v>
      </c>
      <c r="I94" s="674">
        <v>2</v>
      </c>
      <c r="J94" s="674">
        <v>261.18</v>
      </c>
      <c r="K94" s="664">
        <v>1</v>
      </c>
      <c r="L94" s="674">
        <v>2</v>
      </c>
      <c r="M94" s="675">
        <v>261.18</v>
      </c>
    </row>
    <row r="95" spans="1:13" ht="14.4" customHeight="1" x14ac:dyDescent="0.3">
      <c r="A95" s="658" t="s">
        <v>2378</v>
      </c>
      <c r="B95" s="659" t="s">
        <v>2291</v>
      </c>
      <c r="C95" s="659" t="s">
        <v>1332</v>
      </c>
      <c r="D95" s="659" t="s">
        <v>1333</v>
      </c>
      <c r="E95" s="659" t="s">
        <v>2292</v>
      </c>
      <c r="F95" s="674"/>
      <c r="G95" s="674"/>
      <c r="H95" s="664">
        <v>0</v>
      </c>
      <c r="I95" s="674">
        <v>1</v>
      </c>
      <c r="J95" s="674">
        <v>435.3</v>
      </c>
      <c r="K95" s="664">
        <v>1</v>
      </c>
      <c r="L95" s="674">
        <v>1</v>
      </c>
      <c r="M95" s="675">
        <v>435.3</v>
      </c>
    </row>
    <row r="96" spans="1:13" ht="14.4" customHeight="1" x14ac:dyDescent="0.3">
      <c r="A96" s="658" t="s">
        <v>2378</v>
      </c>
      <c r="B96" s="659" t="s">
        <v>2291</v>
      </c>
      <c r="C96" s="659" t="s">
        <v>1390</v>
      </c>
      <c r="D96" s="659" t="s">
        <v>1391</v>
      </c>
      <c r="E96" s="659" t="s">
        <v>2294</v>
      </c>
      <c r="F96" s="674"/>
      <c r="G96" s="674"/>
      <c r="H96" s="664">
        <v>0</v>
      </c>
      <c r="I96" s="674">
        <v>2</v>
      </c>
      <c r="J96" s="674">
        <v>1345.88</v>
      </c>
      <c r="K96" s="664">
        <v>1</v>
      </c>
      <c r="L96" s="674">
        <v>2</v>
      </c>
      <c r="M96" s="675">
        <v>1345.88</v>
      </c>
    </row>
    <row r="97" spans="1:13" ht="14.4" customHeight="1" x14ac:dyDescent="0.3">
      <c r="A97" s="658" t="s">
        <v>2378</v>
      </c>
      <c r="B97" s="659" t="s">
        <v>2291</v>
      </c>
      <c r="C97" s="659" t="s">
        <v>2500</v>
      </c>
      <c r="D97" s="659" t="s">
        <v>2442</v>
      </c>
      <c r="E97" s="659" t="s">
        <v>2443</v>
      </c>
      <c r="F97" s="674"/>
      <c r="G97" s="674"/>
      <c r="H97" s="664">
        <v>0</v>
      </c>
      <c r="I97" s="674">
        <v>2</v>
      </c>
      <c r="J97" s="674">
        <v>625.08000000000004</v>
      </c>
      <c r="K97" s="664">
        <v>1</v>
      </c>
      <c r="L97" s="674">
        <v>2</v>
      </c>
      <c r="M97" s="675">
        <v>625.08000000000004</v>
      </c>
    </row>
    <row r="98" spans="1:13" ht="14.4" customHeight="1" x14ac:dyDescent="0.3">
      <c r="A98" s="658" t="s">
        <v>2378</v>
      </c>
      <c r="B98" s="659" t="s">
        <v>3281</v>
      </c>
      <c r="C98" s="659" t="s">
        <v>2884</v>
      </c>
      <c r="D98" s="659" t="s">
        <v>2885</v>
      </c>
      <c r="E98" s="659" t="s">
        <v>2886</v>
      </c>
      <c r="F98" s="674"/>
      <c r="G98" s="674"/>
      <c r="H98" s="664">
        <v>0</v>
      </c>
      <c r="I98" s="674">
        <v>1</v>
      </c>
      <c r="J98" s="674">
        <v>41.55</v>
      </c>
      <c r="K98" s="664">
        <v>1</v>
      </c>
      <c r="L98" s="674">
        <v>1</v>
      </c>
      <c r="M98" s="675">
        <v>41.55</v>
      </c>
    </row>
    <row r="99" spans="1:13" ht="14.4" customHeight="1" x14ac:dyDescent="0.3">
      <c r="A99" s="658" t="s">
        <v>2378</v>
      </c>
      <c r="B99" s="659" t="s">
        <v>2304</v>
      </c>
      <c r="C99" s="659" t="s">
        <v>1529</v>
      </c>
      <c r="D99" s="659" t="s">
        <v>2305</v>
      </c>
      <c r="E99" s="659" t="s">
        <v>2306</v>
      </c>
      <c r="F99" s="674"/>
      <c r="G99" s="674"/>
      <c r="H99" s="664">
        <v>0</v>
      </c>
      <c r="I99" s="674">
        <v>1</v>
      </c>
      <c r="J99" s="674">
        <v>333.31</v>
      </c>
      <c r="K99" s="664">
        <v>1</v>
      </c>
      <c r="L99" s="674">
        <v>1</v>
      </c>
      <c r="M99" s="675">
        <v>333.31</v>
      </c>
    </row>
    <row r="100" spans="1:13" ht="14.4" customHeight="1" x14ac:dyDescent="0.3">
      <c r="A100" s="658" t="s">
        <v>2378</v>
      </c>
      <c r="B100" s="659" t="s">
        <v>2322</v>
      </c>
      <c r="C100" s="659" t="s">
        <v>1544</v>
      </c>
      <c r="D100" s="659" t="s">
        <v>1545</v>
      </c>
      <c r="E100" s="659" t="s">
        <v>2312</v>
      </c>
      <c r="F100" s="674"/>
      <c r="G100" s="674"/>
      <c r="H100" s="664">
        <v>0</v>
      </c>
      <c r="I100" s="674">
        <v>2</v>
      </c>
      <c r="J100" s="674">
        <v>139.72</v>
      </c>
      <c r="K100" s="664">
        <v>1</v>
      </c>
      <c r="L100" s="674">
        <v>2</v>
      </c>
      <c r="M100" s="675">
        <v>139.72</v>
      </c>
    </row>
    <row r="101" spans="1:13" ht="14.4" customHeight="1" x14ac:dyDescent="0.3">
      <c r="A101" s="658" t="s">
        <v>2378</v>
      </c>
      <c r="B101" s="659" t="s">
        <v>2339</v>
      </c>
      <c r="C101" s="659" t="s">
        <v>1430</v>
      </c>
      <c r="D101" s="659" t="s">
        <v>2340</v>
      </c>
      <c r="E101" s="659" t="s">
        <v>2341</v>
      </c>
      <c r="F101" s="674"/>
      <c r="G101" s="674"/>
      <c r="H101" s="664">
        <v>0</v>
      </c>
      <c r="I101" s="674">
        <v>1</v>
      </c>
      <c r="J101" s="674">
        <v>201.75</v>
      </c>
      <c r="K101" s="664">
        <v>1</v>
      </c>
      <c r="L101" s="674">
        <v>1</v>
      </c>
      <c r="M101" s="675">
        <v>201.75</v>
      </c>
    </row>
    <row r="102" spans="1:13" ht="14.4" customHeight="1" x14ac:dyDescent="0.3">
      <c r="A102" s="658" t="s">
        <v>2379</v>
      </c>
      <c r="B102" s="659" t="s">
        <v>2247</v>
      </c>
      <c r="C102" s="659" t="s">
        <v>2637</v>
      </c>
      <c r="D102" s="659" t="s">
        <v>1210</v>
      </c>
      <c r="E102" s="659" t="s">
        <v>2638</v>
      </c>
      <c r="F102" s="674"/>
      <c r="G102" s="674"/>
      <c r="H102" s="664"/>
      <c r="I102" s="674">
        <v>1</v>
      </c>
      <c r="J102" s="674">
        <v>0</v>
      </c>
      <c r="K102" s="664"/>
      <c r="L102" s="674">
        <v>1</v>
      </c>
      <c r="M102" s="675">
        <v>0</v>
      </c>
    </row>
    <row r="103" spans="1:13" ht="14.4" customHeight="1" x14ac:dyDescent="0.3">
      <c r="A103" s="658" t="s">
        <v>2379</v>
      </c>
      <c r="B103" s="659" t="s">
        <v>2247</v>
      </c>
      <c r="C103" s="659" t="s">
        <v>2639</v>
      </c>
      <c r="D103" s="659" t="s">
        <v>1277</v>
      </c>
      <c r="E103" s="659" t="s">
        <v>2640</v>
      </c>
      <c r="F103" s="674"/>
      <c r="G103" s="674"/>
      <c r="H103" s="664"/>
      <c r="I103" s="674">
        <v>1</v>
      </c>
      <c r="J103" s="674">
        <v>0</v>
      </c>
      <c r="K103" s="664"/>
      <c r="L103" s="674">
        <v>1</v>
      </c>
      <c r="M103" s="675">
        <v>0</v>
      </c>
    </row>
    <row r="104" spans="1:13" ht="14.4" customHeight="1" x14ac:dyDescent="0.3">
      <c r="A104" s="658" t="s">
        <v>2379</v>
      </c>
      <c r="B104" s="659" t="s">
        <v>2247</v>
      </c>
      <c r="C104" s="659" t="s">
        <v>2641</v>
      </c>
      <c r="D104" s="659" t="s">
        <v>1277</v>
      </c>
      <c r="E104" s="659" t="s">
        <v>2642</v>
      </c>
      <c r="F104" s="674"/>
      <c r="G104" s="674"/>
      <c r="H104" s="664"/>
      <c r="I104" s="674">
        <v>1</v>
      </c>
      <c r="J104" s="674">
        <v>0</v>
      </c>
      <c r="K104" s="664"/>
      <c r="L104" s="674">
        <v>1</v>
      </c>
      <c r="M104" s="675">
        <v>0</v>
      </c>
    </row>
    <row r="105" spans="1:13" ht="14.4" customHeight="1" x14ac:dyDescent="0.3">
      <c r="A105" s="658" t="s">
        <v>2379</v>
      </c>
      <c r="B105" s="659" t="s">
        <v>2261</v>
      </c>
      <c r="C105" s="659" t="s">
        <v>1291</v>
      </c>
      <c r="D105" s="659" t="s">
        <v>1292</v>
      </c>
      <c r="E105" s="659" t="s">
        <v>2263</v>
      </c>
      <c r="F105" s="674"/>
      <c r="G105" s="674"/>
      <c r="H105" s="664">
        <v>0</v>
      </c>
      <c r="I105" s="674">
        <v>1</v>
      </c>
      <c r="J105" s="674">
        <v>90.35</v>
      </c>
      <c r="K105" s="664">
        <v>1</v>
      </c>
      <c r="L105" s="674">
        <v>1</v>
      </c>
      <c r="M105" s="675">
        <v>90.35</v>
      </c>
    </row>
    <row r="106" spans="1:13" ht="14.4" customHeight="1" x14ac:dyDescent="0.3">
      <c r="A106" s="658" t="s">
        <v>2379</v>
      </c>
      <c r="B106" s="659" t="s">
        <v>2261</v>
      </c>
      <c r="C106" s="659" t="s">
        <v>2622</v>
      </c>
      <c r="D106" s="659" t="s">
        <v>2623</v>
      </c>
      <c r="E106" s="659" t="s">
        <v>2624</v>
      </c>
      <c r="F106" s="674">
        <v>1</v>
      </c>
      <c r="G106" s="674">
        <v>0</v>
      </c>
      <c r="H106" s="664"/>
      <c r="I106" s="674"/>
      <c r="J106" s="674"/>
      <c r="K106" s="664"/>
      <c r="L106" s="674">
        <v>1</v>
      </c>
      <c r="M106" s="675">
        <v>0</v>
      </c>
    </row>
    <row r="107" spans="1:13" ht="14.4" customHeight="1" x14ac:dyDescent="0.3">
      <c r="A107" s="658" t="s">
        <v>2379</v>
      </c>
      <c r="B107" s="659" t="s">
        <v>2264</v>
      </c>
      <c r="C107" s="659" t="s">
        <v>2592</v>
      </c>
      <c r="D107" s="659" t="s">
        <v>2593</v>
      </c>
      <c r="E107" s="659" t="s">
        <v>1353</v>
      </c>
      <c r="F107" s="674">
        <v>1</v>
      </c>
      <c r="G107" s="674">
        <v>49.22</v>
      </c>
      <c r="H107" s="664">
        <v>1</v>
      </c>
      <c r="I107" s="674"/>
      <c r="J107" s="674"/>
      <c r="K107" s="664">
        <v>0</v>
      </c>
      <c r="L107" s="674">
        <v>1</v>
      </c>
      <c r="M107" s="675">
        <v>49.22</v>
      </c>
    </row>
    <row r="108" spans="1:13" ht="14.4" customHeight="1" x14ac:dyDescent="0.3">
      <c r="A108" s="658" t="s">
        <v>2379</v>
      </c>
      <c r="B108" s="659" t="s">
        <v>2265</v>
      </c>
      <c r="C108" s="659" t="s">
        <v>2494</v>
      </c>
      <c r="D108" s="659" t="s">
        <v>2495</v>
      </c>
      <c r="E108" s="659" t="s">
        <v>2496</v>
      </c>
      <c r="F108" s="674"/>
      <c r="G108" s="674"/>
      <c r="H108" s="664">
        <v>0</v>
      </c>
      <c r="I108" s="674">
        <v>4</v>
      </c>
      <c r="J108" s="674">
        <v>594.84</v>
      </c>
      <c r="K108" s="664">
        <v>1</v>
      </c>
      <c r="L108" s="674">
        <v>4</v>
      </c>
      <c r="M108" s="675">
        <v>594.84</v>
      </c>
    </row>
    <row r="109" spans="1:13" ht="14.4" customHeight="1" x14ac:dyDescent="0.3">
      <c r="A109" s="658" t="s">
        <v>2379</v>
      </c>
      <c r="B109" s="659" t="s">
        <v>2265</v>
      </c>
      <c r="C109" s="659" t="s">
        <v>1336</v>
      </c>
      <c r="D109" s="659" t="s">
        <v>2266</v>
      </c>
      <c r="E109" s="659" t="s">
        <v>1665</v>
      </c>
      <c r="F109" s="674"/>
      <c r="G109" s="674"/>
      <c r="H109" s="664">
        <v>0</v>
      </c>
      <c r="I109" s="674">
        <v>6</v>
      </c>
      <c r="J109" s="674">
        <v>1158.8399999999999</v>
      </c>
      <c r="K109" s="664">
        <v>1</v>
      </c>
      <c r="L109" s="674">
        <v>6</v>
      </c>
      <c r="M109" s="675">
        <v>1158.8399999999999</v>
      </c>
    </row>
    <row r="110" spans="1:13" ht="14.4" customHeight="1" x14ac:dyDescent="0.3">
      <c r="A110" s="658" t="s">
        <v>2379</v>
      </c>
      <c r="B110" s="659" t="s">
        <v>2267</v>
      </c>
      <c r="C110" s="659" t="s">
        <v>2630</v>
      </c>
      <c r="D110" s="659" t="s">
        <v>1304</v>
      </c>
      <c r="E110" s="659" t="s">
        <v>2631</v>
      </c>
      <c r="F110" s="674"/>
      <c r="G110" s="674"/>
      <c r="H110" s="664">
        <v>0</v>
      </c>
      <c r="I110" s="674">
        <v>1</v>
      </c>
      <c r="J110" s="674">
        <v>349.94</v>
      </c>
      <c r="K110" s="664">
        <v>1</v>
      </c>
      <c r="L110" s="674">
        <v>1</v>
      </c>
      <c r="M110" s="675">
        <v>349.94</v>
      </c>
    </row>
    <row r="111" spans="1:13" ht="14.4" customHeight="1" x14ac:dyDescent="0.3">
      <c r="A111" s="658" t="s">
        <v>2379</v>
      </c>
      <c r="B111" s="659" t="s">
        <v>2268</v>
      </c>
      <c r="C111" s="659" t="s">
        <v>2607</v>
      </c>
      <c r="D111" s="659" t="s">
        <v>2523</v>
      </c>
      <c r="E111" s="659" t="s">
        <v>543</v>
      </c>
      <c r="F111" s="674">
        <v>1</v>
      </c>
      <c r="G111" s="674">
        <v>104.66</v>
      </c>
      <c r="H111" s="664">
        <v>1</v>
      </c>
      <c r="I111" s="674"/>
      <c r="J111" s="674"/>
      <c r="K111" s="664">
        <v>0</v>
      </c>
      <c r="L111" s="674">
        <v>1</v>
      </c>
      <c r="M111" s="675">
        <v>104.66</v>
      </c>
    </row>
    <row r="112" spans="1:13" ht="14.4" customHeight="1" x14ac:dyDescent="0.3">
      <c r="A112" s="658" t="s">
        <v>2379</v>
      </c>
      <c r="B112" s="659" t="s">
        <v>2268</v>
      </c>
      <c r="C112" s="659" t="s">
        <v>541</v>
      </c>
      <c r="D112" s="659" t="s">
        <v>542</v>
      </c>
      <c r="E112" s="659" t="s">
        <v>543</v>
      </c>
      <c r="F112" s="674">
        <v>1</v>
      </c>
      <c r="G112" s="674">
        <v>104.66</v>
      </c>
      <c r="H112" s="664">
        <v>0.16666666666666669</v>
      </c>
      <c r="I112" s="674">
        <v>5</v>
      </c>
      <c r="J112" s="674">
        <v>523.29999999999995</v>
      </c>
      <c r="K112" s="664">
        <v>0.83333333333333337</v>
      </c>
      <c r="L112" s="674">
        <v>6</v>
      </c>
      <c r="M112" s="675">
        <v>627.95999999999992</v>
      </c>
    </row>
    <row r="113" spans="1:13" ht="14.4" customHeight="1" x14ac:dyDescent="0.3">
      <c r="A113" s="658" t="s">
        <v>2379</v>
      </c>
      <c r="B113" s="659" t="s">
        <v>2268</v>
      </c>
      <c r="C113" s="659" t="s">
        <v>2610</v>
      </c>
      <c r="D113" s="659" t="s">
        <v>2611</v>
      </c>
      <c r="E113" s="659" t="s">
        <v>2612</v>
      </c>
      <c r="F113" s="674">
        <v>1</v>
      </c>
      <c r="G113" s="674">
        <v>0</v>
      </c>
      <c r="H113" s="664"/>
      <c r="I113" s="674"/>
      <c r="J113" s="674"/>
      <c r="K113" s="664"/>
      <c r="L113" s="674">
        <v>1</v>
      </c>
      <c r="M113" s="675">
        <v>0</v>
      </c>
    </row>
    <row r="114" spans="1:13" ht="14.4" customHeight="1" x14ac:dyDescent="0.3">
      <c r="A114" s="658" t="s">
        <v>2379</v>
      </c>
      <c r="B114" s="659" t="s">
        <v>2268</v>
      </c>
      <c r="C114" s="659" t="s">
        <v>2608</v>
      </c>
      <c r="D114" s="659" t="s">
        <v>2755</v>
      </c>
      <c r="E114" s="659"/>
      <c r="F114" s="674">
        <v>1</v>
      </c>
      <c r="G114" s="674">
        <v>0</v>
      </c>
      <c r="H114" s="664"/>
      <c r="I114" s="674"/>
      <c r="J114" s="674"/>
      <c r="K114" s="664"/>
      <c r="L114" s="674">
        <v>1</v>
      </c>
      <c r="M114" s="675">
        <v>0</v>
      </c>
    </row>
    <row r="115" spans="1:13" ht="14.4" customHeight="1" x14ac:dyDescent="0.3">
      <c r="A115" s="658" t="s">
        <v>2379</v>
      </c>
      <c r="B115" s="659" t="s">
        <v>2268</v>
      </c>
      <c r="C115" s="659" t="s">
        <v>2609</v>
      </c>
      <c r="D115" s="659" t="s">
        <v>2523</v>
      </c>
      <c r="E115" s="659" t="s">
        <v>543</v>
      </c>
      <c r="F115" s="674">
        <v>2</v>
      </c>
      <c r="G115" s="674">
        <v>0</v>
      </c>
      <c r="H115" s="664"/>
      <c r="I115" s="674"/>
      <c r="J115" s="674"/>
      <c r="K115" s="664"/>
      <c r="L115" s="674">
        <v>2</v>
      </c>
      <c r="M115" s="675">
        <v>0</v>
      </c>
    </row>
    <row r="116" spans="1:13" ht="14.4" customHeight="1" x14ac:dyDescent="0.3">
      <c r="A116" s="658" t="s">
        <v>2379</v>
      </c>
      <c r="B116" s="659" t="s">
        <v>2268</v>
      </c>
      <c r="C116" s="659" t="s">
        <v>2613</v>
      </c>
      <c r="D116" s="659" t="s">
        <v>2614</v>
      </c>
      <c r="E116" s="659" t="s">
        <v>543</v>
      </c>
      <c r="F116" s="674">
        <v>2</v>
      </c>
      <c r="G116" s="674">
        <v>0</v>
      </c>
      <c r="H116" s="664"/>
      <c r="I116" s="674"/>
      <c r="J116" s="674"/>
      <c r="K116" s="664"/>
      <c r="L116" s="674">
        <v>2</v>
      </c>
      <c r="M116" s="675">
        <v>0</v>
      </c>
    </row>
    <row r="117" spans="1:13" ht="14.4" customHeight="1" x14ac:dyDescent="0.3">
      <c r="A117" s="658" t="s">
        <v>2379</v>
      </c>
      <c r="B117" s="659" t="s">
        <v>2268</v>
      </c>
      <c r="C117" s="659" t="s">
        <v>2615</v>
      </c>
      <c r="D117" s="659" t="s">
        <v>2611</v>
      </c>
      <c r="E117" s="659" t="s">
        <v>2616</v>
      </c>
      <c r="F117" s="674">
        <v>1</v>
      </c>
      <c r="G117" s="674">
        <v>0</v>
      </c>
      <c r="H117" s="664"/>
      <c r="I117" s="674"/>
      <c r="J117" s="674"/>
      <c r="K117" s="664"/>
      <c r="L117" s="674">
        <v>1</v>
      </c>
      <c r="M117" s="675">
        <v>0</v>
      </c>
    </row>
    <row r="118" spans="1:13" ht="14.4" customHeight="1" x14ac:dyDescent="0.3">
      <c r="A118" s="658" t="s">
        <v>2379</v>
      </c>
      <c r="B118" s="659" t="s">
        <v>2268</v>
      </c>
      <c r="C118" s="659" t="s">
        <v>2617</v>
      </c>
      <c r="D118" s="659" t="s">
        <v>542</v>
      </c>
      <c r="E118" s="659" t="s">
        <v>543</v>
      </c>
      <c r="F118" s="674">
        <v>1</v>
      </c>
      <c r="G118" s="674">
        <v>0</v>
      </c>
      <c r="H118" s="664"/>
      <c r="I118" s="674"/>
      <c r="J118" s="674"/>
      <c r="K118" s="664"/>
      <c r="L118" s="674">
        <v>1</v>
      </c>
      <c r="M118" s="675">
        <v>0</v>
      </c>
    </row>
    <row r="119" spans="1:13" ht="14.4" customHeight="1" x14ac:dyDescent="0.3">
      <c r="A119" s="658" t="s">
        <v>2379</v>
      </c>
      <c r="B119" s="659" t="s">
        <v>2271</v>
      </c>
      <c r="C119" s="659" t="s">
        <v>1227</v>
      </c>
      <c r="D119" s="659" t="s">
        <v>1228</v>
      </c>
      <c r="E119" s="659" t="s">
        <v>2272</v>
      </c>
      <c r="F119" s="674"/>
      <c r="G119" s="674"/>
      <c r="H119" s="664">
        <v>0</v>
      </c>
      <c r="I119" s="674">
        <v>1</v>
      </c>
      <c r="J119" s="674">
        <v>75.28</v>
      </c>
      <c r="K119" s="664">
        <v>1</v>
      </c>
      <c r="L119" s="674">
        <v>1</v>
      </c>
      <c r="M119" s="675">
        <v>75.28</v>
      </c>
    </row>
    <row r="120" spans="1:13" ht="14.4" customHeight="1" x14ac:dyDescent="0.3">
      <c r="A120" s="658" t="s">
        <v>2379</v>
      </c>
      <c r="B120" s="659" t="s">
        <v>2271</v>
      </c>
      <c r="C120" s="659" t="s">
        <v>1231</v>
      </c>
      <c r="D120" s="659" t="s">
        <v>1228</v>
      </c>
      <c r="E120" s="659" t="s">
        <v>2273</v>
      </c>
      <c r="F120" s="674"/>
      <c r="G120" s="674"/>
      <c r="H120" s="664">
        <v>0</v>
      </c>
      <c r="I120" s="674">
        <v>2</v>
      </c>
      <c r="J120" s="674">
        <v>301.10000000000002</v>
      </c>
      <c r="K120" s="664">
        <v>1</v>
      </c>
      <c r="L120" s="674">
        <v>2</v>
      </c>
      <c r="M120" s="675">
        <v>301.10000000000002</v>
      </c>
    </row>
    <row r="121" spans="1:13" ht="14.4" customHeight="1" x14ac:dyDescent="0.3">
      <c r="A121" s="658" t="s">
        <v>2379</v>
      </c>
      <c r="B121" s="659" t="s">
        <v>2271</v>
      </c>
      <c r="C121" s="659" t="s">
        <v>2562</v>
      </c>
      <c r="D121" s="659" t="s">
        <v>2563</v>
      </c>
      <c r="E121" s="659" t="s">
        <v>2272</v>
      </c>
      <c r="F121" s="674">
        <v>2</v>
      </c>
      <c r="G121" s="674">
        <v>0</v>
      </c>
      <c r="H121" s="664"/>
      <c r="I121" s="674"/>
      <c r="J121" s="674"/>
      <c r="K121" s="664"/>
      <c r="L121" s="674">
        <v>2</v>
      </c>
      <c r="M121" s="675">
        <v>0</v>
      </c>
    </row>
    <row r="122" spans="1:13" ht="14.4" customHeight="1" x14ac:dyDescent="0.3">
      <c r="A122" s="658" t="s">
        <v>2379</v>
      </c>
      <c r="B122" s="659" t="s">
        <v>2271</v>
      </c>
      <c r="C122" s="659" t="s">
        <v>2564</v>
      </c>
      <c r="D122" s="659" t="s">
        <v>2563</v>
      </c>
      <c r="E122" s="659" t="s">
        <v>2273</v>
      </c>
      <c r="F122" s="674">
        <v>1</v>
      </c>
      <c r="G122" s="674">
        <v>0</v>
      </c>
      <c r="H122" s="664"/>
      <c r="I122" s="674"/>
      <c r="J122" s="674"/>
      <c r="K122" s="664"/>
      <c r="L122" s="674">
        <v>1</v>
      </c>
      <c r="M122" s="675">
        <v>0</v>
      </c>
    </row>
    <row r="123" spans="1:13" ht="14.4" customHeight="1" x14ac:dyDescent="0.3">
      <c r="A123" s="658" t="s">
        <v>2379</v>
      </c>
      <c r="B123" s="659" t="s">
        <v>2275</v>
      </c>
      <c r="C123" s="659" t="s">
        <v>2594</v>
      </c>
      <c r="D123" s="659" t="s">
        <v>2509</v>
      </c>
      <c r="E123" s="659" t="s">
        <v>950</v>
      </c>
      <c r="F123" s="674">
        <v>1</v>
      </c>
      <c r="G123" s="674">
        <v>0</v>
      </c>
      <c r="H123" s="664"/>
      <c r="I123" s="674"/>
      <c r="J123" s="674"/>
      <c r="K123" s="664"/>
      <c r="L123" s="674">
        <v>1</v>
      </c>
      <c r="M123" s="675">
        <v>0</v>
      </c>
    </row>
    <row r="124" spans="1:13" ht="14.4" customHeight="1" x14ac:dyDescent="0.3">
      <c r="A124" s="658" t="s">
        <v>2379</v>
      </c>
      <c r="B124" s="659" t="s">
        <v>2275</v>
      </c>
      <c r="C124" s="659" t="s">
        <v>2508</v>
      </c>
      <c r="D124" s="659" t="s">
        <v>2509</v>
      </c>
      <c r="E124" s="659" t="s">
        <v>736</v>
      </c>
      <c r="F124" s="674">
        <v>1</v>
      </c>
      <c r="G124" s="674">
        <v>56.23</v>
      </c>
      <c r="H124" s="664">
        <v>1</v>
      </c>
      <c r="I124" s="674"/>
      <c r="J124" s="674"/>
      <c r="K124" s="664">
        <v>0</v>
      </c>
      <c r="L124" s="674">
        <v>1</v>
      </c>
      <c r="M124" s="675">
        <v>56.23</v>
      </c>
    </row>
    <row r="125" spans="1:13" ht="14.4" customHeight="1" x14ac:dyDescent="0.3">
      <c r="A125" s="658" t="s">
        <v>2379</v>
      </c>
      <c r="B125" s="659" t="s">
        <v>2275</v>
      </c>
      <c r="C125" s="659" t="s">
        <v>734</v>
      </c>
      <c r="D125" s="659" t="s">
        <v>735</v>
      </c>
      <c r="E125" s="659" t="s">
        <v>736</v>
      </c>
      <c r="F125" s="674">
        <v>1</v>
      </c>
      <c r="G125" s="674">
        <v>42.18</v>
      </c>
      <c r="H125" s="664">
        <v>1</v>
      </c>
      <c r="I125" s="674"/>
      <c r="J125" s="674"/>
      <c r="K125" s="664">
        <v>0</v>
      </c>
      <c r="L125" s="674">
        <v>1</v>
      </c>
      <c r="M125" s="675">
        <v>42.18</v>
      </c>
    </row>
    <row r="126" spans="1:13" ht="14.4" customHeight="1" x14ac:dyDescent="0.3">
      <c r="A126" s="658" t="s">
        <v>2379</v>
      </c>
      <c r="B126" s="659" t="s">
        <v>2276</v>
      </c>
      <c r="C126" s="659" t="s">
        <v>1280</v>
      </c>
      <c r="D126" s="659" t="s">
        <v>1281</v>
      </c>
      <c r="E126" s="659" t="s">
        <v>1282</v>
      </c>
      <c r="F126" s="674"/>
      <c r="G126" s="674"/>
      <c r="H126" s="664">
        <v>0</v>
      </c>
      <c r="I126" s="674">
        <v>1</v>
      </c>
      <c r="J126" s="674">
        <v>41.89</v>
      </c>
      <c r="K126" s="664">
        <v>1</v>
      </c>
      <c r="L126" s="674">
        <v>1</v>
      </c>
      <c r="M126" s="675">
        <v>41.89</v>
      </c>
    </row>
    <row r="127" spans="1:13" ht="14.4" customHeight="1" x14ac:dyDescent="0.3">
      <c r="A127" s="658" t="s">
        <v>2379</v>
      </c>
      <c r="B127" s="659" t="s">
        <v>2277</v>
      </c>
      <c r="C127" s="659" t="s">
        <v>2573</v>
      </c>
      <c r="D127" s="659" t="s">
        <v>2574</v>
      </c>
      <c r="E127" s="659" t="s">
        <v>2575</v>
      </c>
      <c r="F127" s="674">
        <v>2</v>
      </c>
      <c r="G127" s="674">
        <v>62.86</v>
      </c>
      <c r="H127" s="664">
        <v>1</v>
      </c>
      <c r="I127" s="674"/>
      <c r="J127" s="674"/>
      <c r="K127" s="664">
        <v>0</v>
      </c>
      <c r="L127" s="674">
        <v>2</v>
      </c>
      <c r="M127" s="675">
        <v>62.86</v>
      </c>
    </row>
    <row r="128" spans="1:13" ht="14.4" customHeight="1" x14ac:dyDescent="0.3">
      <c r="A128" s="658" t="s">
        <v>2379</v>
      </c>
      <c r="B128" s="659" t="s">
        <v>2277</v>
      </c>
      <c r="C128" s="659" t="s">
        <v>1269</v>
      </c>
      <c r="D128" s="659" t="s">
        <v>1270</v>
      </c>
      <c r="E128" s="659" t="s">
        <v>1271</v>
      </c>
      <c r="F128" s="674"/>
      <c r="G128" s="674"/>
      <c r="H128" s="664">
        <v>0</v>
      </c>
      <c r="I128" s="674">
        <v>10</v>
      </c>
      <c r="J128" s="674">
        <v>448.9</v>
      </c>
      <c r="K128" s="664">
        <v>1</v>
      </c>
      <c r="L128" s="674">
        <v>10</v>
      </c>
      <c r="M128" s="675">
        <v>448.9</v>
      </c>
    </row>
    <row r="129" spans="1:13" ht="14.4" customHeight="1" x14ac:dyDescent="0.3">
      <c r="A129" s="658" t="s">
        <v>2379</v>
      </c>
      <c r="B129" s="659" t="s">
        <v>2277</v>
      </c>
      <c r="C129" s="659" t="s">
        <v>1924</v>
      </c>
      <c r="D129" s="659" t="s">
        <v>1925</v>
      </c>
      <c r="E129" s="659" t="s">
        <v>1926</v>
      </c>
      <c r="F129" s="674"/>
      <c r="G129" s="674"/>
      <c r="H129" s="664">
        <v>0</v>
      </c>
      <c r="I129" s="674">
        <v>1</v>
      </c>
      <c r="J129" s="674">
        <v>60.02</v>
      </c>
      <c r="K129" s="664">
        <v>1</v>
      </c>
      <c r="L129" s="674">
        <v>1</v>
      </c>
      <c r="M129" s="675">
        <v>60.02</v>
      </c>
    </row>
    <row r="130" spans="1:13" ht="14.4" customHeight="1" x14ac:dyDescent="0.3">
      <c r="A130" s="658" t="s">
        <v>2379</v>
      </c>
      <c r="B130" s="659" t="s">
        <v>2277</v>
      </c>
      <c r="C130" s="659" t="s">
        <v>2576</v>
      </c>
      <c r="D130" s="659" t="s">
        <v>2577</v>
      </c>
      <c r="E130" s="659" t="s">
        <v>1271</v>
      </c>
      <c r="F130" s="674">
        <v>1</v>
      </c>
      <c r="G130" s="674">
        <v>44.89</v>
      </c>
      <c r="H130" s="664">
        <v>1</v>
      </c>
      <c r="I130" s="674"/>
      <c r="J130" s="674"/>
      <c r="K130" s="664">
        <v>0</v>
      </c>
      <c r="L130" s="674">
        <v>1</v>
      </c>
      <c r="M130" s="675">
        <v>44.89</v>
      </c>
    </row>
    <row r="131" spans="1:13" ht="14.4" customHeight="1" x14ac:dyDescent="0.3">
      <c r="A131" s="658" t="s">
        <v>2379</v>
      </c>
      <c r="B131" s="659" t="s">
        <v>2278</v>
      </c>
      <c r="C131" s="659" t="s">
        <v>1932</v>
      </c>
      <c r="D131" s="659" t="s">
        <v>1417</v>
      </c>
      <c r="E131" s="659" t="s">
        <v>1933</v>
      </c>
      <c r="F131" s="674"/>
      <c r="G131" s="674"/>
      <c r="H131" s="664">
        <v>0</v>
      </c>
      <c r="I131" s="674">
        <v>1</v>
      </c>
      <c r="J131" s="674">
        <v>25.07</v>
      </c>
      <c r="K131" s="664">
        <v>1</v>
      </c>
      <c r="L131" s="674">
        <v>1</v>
      </c>
      <c r="M131" s="675">
        <v>25.07</v>
      </c>
    </row>
    <row r="132" spans="1:13" ht="14.4" customHeight="1" x14ac:dyDescent="0.3">
      <c r="A132" s="658" t="s">
        <v>2379</v>
      </c>
      <c r="B132" s="659" t="s">
        <v>2278</v>
      </c>
      <c r="C132" s="659" t="s">
        <v>2604</v>
      </c>
      <c r="D132" s="659" t="s">
        <v>2605</v>
      </c>
      <c r="E132" s="659" t="s">
        <v>2606</v>
      </c>
      <c r="F132" s="674">
        <v>1</v>
      </c>
      <c r="G132" s="674">
        <v>25.07</v>
      </c>
      <c r="H132" s="664">
        <v>1</v>
      </c>
      <c r="I132" s="674"/>
      <c r="J132" s="674"/>
      <c r="K132" s="664">
        <v>0</v>
      </c>
      <c r="L132" s="674">
        <v>1</v>
      </c>
      <c r="M132" s="675">
        <v>25.07</v>
      </c>
    </row>
    <row r="133" spans="1:13" ht="14.4" customHeight="1" x14ac:dyDescent="0.3">
      <c r="A133" s="658" t="s">
        <v>2379</v>
      </c>
      <c r="B133" s="659" t="s">
        <v>2279</v>
      </c>
      <c r="C133" s="659" t="s">
        <v>2497</v>
      </c>
      <c r="D133" s="659" t="s">
        <v>956</v>
      </c>
      <c r="E133" s="659" t="s">
        <v>957</v>
      </c>
      <c r="F133" s="674"/>
      <c r="G133" s="674"/>
      <c r="H133" s="664">
        <v>0</v>
      </c>
      <c r="I133" s="674">
        <v>1</v>
      </c>
      <c r="J133" s="674">
        <v>81.209999999999994</v>
      </c>
      <c r="K133" s="664">
        <v>1</v>
      </c>
      <c r="L133" s="674">
        <v>1</v>
      </c>
      <c r="M133" s="675">
        <v>81.209999999999994</v>
      </c>
    </row>
    <row r="134" spans="1:13" ht="14.4" customHeight="1" x14ac:dyDescent="0.3">
      <c r="A134" s="658" t="s">
        <v>2379</v>
      </c>
      <c r="B134" s="659" t="s">
        <v>2280</v>
      </c>
      <c r="C134" s="659" t="s">
        <v>1398</v>
      </c>
      <c r="D134" s="659" t="s">
        <v>1399</v>
      </c>
      <c r="E134" s="659" t="s">
        <v>1400</v>
      </c>
      <c r="F134" s="674"/>
      <c r="G134" s="674"/>
      <c r="H134" s="664">
        <v>0</v>
      </c>
      <c r="I134" s="674">
        <v>3</v>
      </c>
      <c r="J134" s="674">
        <v>166.14000000000001</v>
      </c>
      <c r="K134" s="664">
        <v>1</v>
      </c>
      <c r="L134" s="674">
        <v>3</v>
      </c>
      <c r="M134" s="675">
        <v>166.14000000000001</v>
      </c>
    </row>
    <row r="135" spans="1:13" ht="14.4" customHeight="1" x14ac:dyDescent="0.3">
      <c r="A135" s="658" t="s">
        <v>2379</v>
      </c>
      <c r="B135" s="659" t="s">
        <v>2280</v>
      </c>
      <c r="C135" s="659" t="s">
        <v>2632</v>
      </c>
      <c r="D135" s="659" t="s">
        <v>2633</v>
      </c>
      <c r="E135" s="659" t="s">
        <v>2634</v>
      </c>
      <c r="F135" s="674">
        <v>1</v>
      </c>
      <c r="G135" s="674">
        <v>51.69</v>
      </c>
      <c r="H135" s="664">
        <v>1</v>
      </c>
      <c r="I135" s="674"/>
      <c r="J135" s="674"/>
      <c r="K135" s="664">
        <v>0</v>
      </c>
      <c r="L135" s="674">
        <v>1</v>
      </c>
      <c r="M135" s="675">
        <v>51.69</v>
      </c>
    </row>
    <row r="136" spans="1:13" ht="14.4" customHeight="1" x14ac:dyDescent="0.3">
      <c r="A136" s="658" t="s">
        <v>2379</v>
      </c>
      <c r="B136" s="659" t="s">
        <v>3276</v>
      </c>
      <c r="C136" s="659" t="s">
        <v>2643</v>
      </c>
      <c r="D136" s="659" t="s">
        <v>2644</v>
      </c>
      <c r="E136" s="659" t="s">
        <v>551</v>
      </c>
      <c r="F136" s="674">
        <v>1</v>
      </c>
      <c r="G136" s="674">
        <v>67.42</v>
      </c>
      <c r="H136" s="664">
        <v>1</v>
      </c>
      <c r="I136" s="674"/>
      <c r="J136" s="674"/>
      <c r="K136" s="664">
        <v>0</v>
      </c>
      <c r="L136" s="674">
        <v>1</v>
      </c>
      <c r="M136" s="675">
        <v>67.42</v>
      </c>
    </row>
    <row r="137" spans="1:13" ht="14.4" customHeight="1" x14ac:dyDescent="0.3">
      <c r="A137" s="658" t="s">
        <v>2379</v>
      </c>
      <c r="B137" s="659" t="s">
        <v>2283</v>
      </c>
      <c r="C137" s="659" t="s">
        <v>1234</v>
      </c>
      <c r="D137" s="659" t="s">
        <v>2284</v>
      </c>
      <c r="E137" s="659" t="s">
        <v>957</v>
      </c>
      <c r="F137" s="674"/>
      <c r="G137" s="674"/>
      <c r="H137" s="664">
        <v>0</v>
      </c>
      <c r="I137" s="674">
        <v>2</v>
      </c>
      <c r="J137" s="674">
        <v>269.66000000000003</v>
      </c>
      <c r="K137" s="664">
        <v>1</v>
      </c>
      <c r="L137" s="674">
        <v>2</v>
      </c>
      <c r="M137" s="675">
        <v>269.66000000000003</v>
      </c>
    </row>
    <row r="138" spans="1:13" ht="14.4" customHeight="1" x14ac:dyDescent="0.3">
      <c r="A138" s="658" t="s">
        <v>2379</v>
      </c>
      <c r="B138" s="659" t="s">
        <v>2283</v>
      </c>
      <c r="C138" s="659" t="s">
        <v>2651</v>
      </c>
      <c r="D138" s="659" t="s">
        <v>1213</v>
      </c>
      <c r="E138" s="659" t="s">
        <v>2652</v>
      </c>
      <c r="F138" s="674"/>
      <c r="G138" s="674"/>
      <c r="H138" s="664">
        <v>0</v>
      </c>
      <c r="I138" s="674">
        <v>2</v>
      </c>
      <c r="J138" s="674">
        <v>43.84</v>
      </c>
      <c r="K138" s="664">
        <v>1</v>
      </c>
      <c r="L138" s="674">
        <v>2</v>
      </c>
      <c r="M138" s="675">
        <v>43.84</v>
      </c>
    </row>
    <row r="139" spans="1:13" ht="14.4" customHeight="1" x14ac:dyDescent="0.3">
      <c r="A139" s="658" t="s">
        <v>2379</v>
      </c>
      <c r="B139" s="659" t="s">
        <v>2283</v>
      </c>
      <c r="C139" s="659" t="s">
        <v>2476</v>
      </c>
      <c r="D139" s="659" t="s">
        <v>1216</v>
      </c>
      <c r="E139" s="659" t="s">
        <v>2406</v>
      </c>
      <c r="F139" s="674"/>
      <c r="G139" s="674"/>
      <c r="H139" s="664">
        <v>0</v>
      </c>
      <c r="I139" s="674">
        <v>4</v>
      </c>
      <c r="J139" s="674">
        <v>134.88</v>
      </c>
      <c r="K139" s="664">
        <v>1</v>
      </c>
      <c r="L139" s="674">
        <v>4</v>
      </c>
      <c r="M139" s="675">
        <v>134.88</v>
      </c>
    </row>
    <row r="140" spans="1:13" ht="14.4" customHeight="1" x14ac:dyDescent="0.3">
      <c r="A140" s="658" t="s">
        <v>2379</v>
      </c>
      <c r="B140" s="659" t="s">
        <v>2283</v>
      </c>
      <c r="C140" s="659" t="s">
        <v>1295</v>
      </c>
      <c r="D140" s="659" t="s">
        <v>2285</v>
      </c>
      <c r="E140" s="659" t="s">
        <v>890</v>
      </c>
      <c r="F140" s="674"/>
      <c r="G140" s="674"/>
      <c r="H140" s="664">
        <v>0</v>
      </c>
      <c r="I140" s="674">
        <v>5</v>
      </c>
      <c r="J140" s="674">
        <v>337.1</v>
      </c>
      <c r="K140" s="664">
        <v>1</v>
      </c>
      <c r="L140" s="674">
        <v>5</v>
      </c>
      <c r="M140" s="675">
        <v>337.1</v>
      </c>
    </row>
    <row r="141" spans="1:13" ht="14.4" customHeight="1" x14ac:dyDescent="0.3">
      <c r="A141" s="658" t="s">
        <v>2379</v>
      </c>
      <c r="B141" s="659" t="s">
        <v>2283</v>
      </c>
      <c r="C141" s="659" t="s">
        <v>2653</v>
      </c>
      <c r="D141" s="659" t="s">
        <v>2654</v>
      </c>
      <c r="E141" s="659" t="s">
        <v>890</v>
      </c>
      <c r="F141" s="674">
        <v>1</v>
      </c>
      <c r="G141" s="674">
        <v>67.42</v>
      </c>
      <c r="H141" s="664">
        <v>1</v>
      </c>
      <c r="I141" s="674"/>
      <c r="J141" s="674"/>
      <c r="K141" s="664">
        <v>0</v>
      </c>
      <c r="L141" s="674">
        <v>1</v>
      </c>
      <c r="M141" s="675">
        <v>67.42</v>
      </c>
    </row>
    <row r="142" spans="1:13" ht="14.4" customHeight="1" x14ac:dyDescent="0.3">
      <c r="A142" s="658" t="s">
        <v>2379</v>
      </c>
      <c r="B142" s="659" t="s">
        <v>2291</v>
      </c>
      <c r="C142" s="659" t="s">
        <v>2569</v>
      </c>
      <c r="D142" s="659" t="s">
        <v>2570</v>
      </c>
      <c r="E142" s="659" t="s">
        <v>1357</v>
      </c>
      <c r="F142" s="674">
        <v>2</v>
      </c>
      <c r="G142" s="674">
        <v>261.18</v>
      </c>
      <c r="H142" s="664">
        <v>1</v>
      </c>
      <c r="I142" s="674"/>
      <c r="J142" s="674"/>
      <c r="K142" s="664">
        <v>0</v>
      </c>
      <c r="L142" s="674">
        <v>2</v>
      </c>
      <c r="M142" s="675">
        <v>261.18</v>
      </c>
    </row>
    <row r="143" spans="1:13" ht="14.4" customHeight="1" x14ac:dyDescent="0.3">
      <c r="A143" s="658" t="s">
        <v>2379</v>
      </c>
      <c r="B143" s="659" t="s">
        <v>2291</v>
      </c>
      <c r="C143" s="659" t="s">
        <v>2571</v>
      </c>
      <c r="D143" s="659" t="s">
        <v>2570</v>
      </c>
      <c r="E143" s="659" t="s">
        <v>2572</v>
      </c>
      <c r="F143" s="674">
        <v>2</v>
      </c>
      <c r="G143" s="674">
        <v>0</v>
      </c>
      <c r="H143" s="664"/>
      <c r="I143" s="674"/>
      <c r="J143" s="674"/>
      <c r="K143" s="664"/>
      <c r="L143" s="674">
        <v>2</v>
      </c>
      <c r="M143" s="675">
        <v>0</v>
      </c>
    </row>
    <row r="144" spans="1:13" ht="14.4" customHeight="1" x14ac:dyDescent="0.3">
      <c r="A144" s="658" t="s">
        <v>2379</v>
      </c>
      <c r="B144" s="659" t="s">
        <v>2291</v>
      </c>
      <c r="C144" s="659" t="s">
        <v>1328</v>
      </c>
      <c r="D144" s="659" t="s">
        <v>1333</v>
      </c>
      <c r="E144" s="659" t="s">
        <v>1357</v>
      </c>
      <c r="F144" s="674"/>
      <c r="G144" s="674"/>
      <c r="H144" s="664">
        <v>0</v>
      </c>
      <c r="I144" s="674">
        <v>8</v>
      </c>
      <c r="J144" s="674">
        <v>1044.72</v>
      </c>
      <c r="K144" s="664">
        <v>1</v>
      </c>
      <c r="L144" s="674">
        <v>8</v>
      </c>
      <c r="M144" s="675">
        <v>1044.72</v>
      </c>
    </row>
    <row r="145" spans="1:13" ht="14.4" customHeight="1" x14ac:dyDescent="0.3">
      <c r="A145" s="658" t="s">
        <v>2379</v>
      </c>
      <c r="B145" s="659" t="s">
        <v>2291</v>
      </c>
      <c r="C145" s="659" t="s">
        <v>1332</v>
      </c>
      <c r="D145" s="659" t="s">
        <v>1333</v>
      </c>
      <c r="E145" s="659" t="s">
        <v>2292</v>
      </c>
      <c r="F145" s="674"/>
      <c r="G145" s="674"/>
      <c r="H145" s="664">
        <v>0</v>
      </c>
      <c r="I145" s="674">
        <v>1</v>
      </c>
      <c r="J145" s="674">
        <v>435.3</v>
      </c>
      <c r="K145" s="664">
        <v>1</v>
      </c>
      <c r="L145" s="674">
        <v>1</v>
      </c>
      <c r="M145" s="675">
        <v>435.3</v>
      </c>
    </row>
    <row r="146" spans="1:13" ht="14.4" customHeight="1" x14ac:dyDescent="0.3">
      <c r="A146" s="658" t="s">
        <v>2379</v>
      </c>
      <c r="B146" s="659" t="s">
        <v>2291</v>
      </c>
      <c r="C146" s="659" t="s">
        <v>1386</v>
      </c>
      <c r="D146" s="659" t="s">
        <v>1391</v>
      </c>
      <c r="E146" s="659" t="s">
        <v>2293</v>
      </c>
      <c r="F146" s="674"/>
      <c r="G146" s="674"/>
      <c r="H146" s="664">
        <v>0</v>
      </c>
      <c r="I146" s="674">
        <v>7</v>
      </c>
      <c r="J146" s="674">
        <v>1413.1599999999999</v>
      </c>
      <c r="K146" s="664">
        <v>1</v>
      </c>
      <c r="L146" s="674">
        <v>7</v>
      </c>
      <c r="M146" s="675">
        <v>1413.1599999999999</v>
      </c>
    </row>
    <row r="147" spans="1:13" ht="14.4" customHeight="1" x14ac:dyDescent="0.3">
      <c r="A147" s="658" t="s">
        <v>2379</v>
      </c>
      <c r="B147" s="659" t="s">
        <v>2291</v>
      </c>
      <c r="C147" s="659" t="s">
        <v>1390</v>
      </c>
      <c r="D147" s="659" t="s">
        <v>1391</v>
      </c>
      <c r="E147" s="659" t="s">
        <v>2294</v>
      </c>
      <c r="F147" s="674"/>
      <c r="G147" s="674"/>
      <c r="H147" s="664">
        <v>0</v>
      </c>
      <c r="I147" s="674">
        <v>1</v>
      </c>
      <c r="J147" s="674">
        <v>672.94</v>
      </c>
      <c r="K147" s="664">
        <v>1</v>
      </c>
      <c r="L147" s="674">
        <v>1</v>
      </c>
      <c r="M147" s="675">
        <v>672.94</v>
      </c>
    </row>
    <row r="148" spans="1:13" ht="14.4" customHeight="1" x14ac:dyDescent="0.3">
      <c r="A148" s="658" t="s">
        <v>2379</v>
      </c>
      <c r="B148" s="659" t="s">
        <v>2291</v>
      </c>
      <c r="C148" s="659" t="s">
        <v>2500</v>
      </c>
      <c r="D148" s="659" t="s">
        <v>2442</v>
      </c>
      <c r="E148" s="659" t="s">
        <v>2443</v>
      </c>
      <c r="F148" s="674"/>
      <c r="G148" s="674"/>
      <c r="H148" s="664">
        <v>0</v>
      </c>
      <c r="I148" s="674">
        <v>1</v>
      </c>
      <c r="J148" s="674">
        <v>312.54000000000002</v>
      </c>
      <c r="K148" s="664">
        <v>1</v>
      </c>
      <c r="L148" s="674">
        <v>1</v>
      </c>
      <c r="M148" s="675">
        <v>312.54000000000002</v>
      </c>
    </row>
    <row r="149" spans="1:13" ht="14.4" customHeight="1" x14ac:dyDescent="0.3">
      <c r="A149" s="658" t="s">
        <v>2379</v>
      </c>
      <c r="B149" s="659" t="s">
        <v>2295</v>
      </c>
      <c r="C149" s="659" t="s">
        <v>2655</v>
      </c>
      <c r="D149" s="659" t="s">
        <v>2656</v>
      </c>
      <c r="E149" s="659" t="s">
        <v>1357</v>
      </c>
      <c r="F149" s="674"/>
      <c r="G149" s="674"/>
      <c r="H149" s="664">
        <v>0</v>
      </c>
      <c r="I149" s="674">
        <v>1</v>
      </c>
      <c r="J149" s="674">
        <v>201.88</v>
      </c>
      <c r="K149" s="664">
        <v>1</v>
      </c>
      <c r="L149" s="674">
        <v>1</v>
      </c>
      <c r="M149" s="675">
        <v>201.88</v>
      </c>
    </row>
    <row r="150" spans="1:13" ht="14.4" customHeight="1" x14ac:dyDescent="0.3">
      <c r="A150" s="658" t="s">
        <v>2379</v>
      </c>
      <c r="B150" s="659" t="s">
        <v>2295</v>
      </c>
      <c r="C150" s="659" t="s">
        <v>2478</v>
      </c>
      <c r="D150" s="659" t="s">
        <v>1395</v>
      </c>
      <c r="E150" s="659" t="s">
        <v>2293</v>
      </c>
      <c r="F150" s="674"/>
      <c r="G150" s="674"/>
      <c r="H150" s="664">
        <v>0</v>
      </c>
      <c r="I150" s="674">
        <v>1</v>
      </c>
      <c r="J150" s="674">
        <v>312.54000000000002</v>
      </c>
      <c r="K150" s="664">
        <v>1</v>
      </c>
      <c r="L150" s="674">
        <v>1</v>
      </c>
      <c r="M150" s="675">
        <v>312.54000000000002</v>
      </c>
    </row>
    <row r="151" spans="1:13" ht="14.4" customHeight="1" x14ac:dyDescent="0.3">
      <c r="A151" s="658" t="s">
        <v>2379</v>
      </c>
      <c r="B151" s="659" t="s">
        <v>2297</v>
      </c>
      <c r="C151" s="659" t="s">
        <v>1375</v>
      </c>
      <c r="D151" s="659" t="s">
        <v>1376</v>
      </c>
      <c r="E151" s="659" t="s">
        <v>1377</v>
      </c>
      <c r="F151" s="674"/>
      <c r="G151" s="674"/>
      <c r="H151" s="664">
        <v>0</v>
      </c>
      <c r="I151" s="674">
        <v>1</v>
      </c>
      <c r="J151" s="674">
        <v>492.45</v>
      </c>
      <c r="K151" s="664">
        <v>1</v>
      </c>
      <c r="L151" s="674">
        <v>1</v>
      </c>
      <c r="M151" s="675">
        <v>492.45</v>
      </c>
    </row>
    <row r="152" spans="1:13" ht="14.4" customHeight="1" x14ac:dyDescent="0.3">
      <c r="A152" s="658" t="s">
        <v>2379</v>
      </c>
      <c r="B152" s="659" t="s">
        <v>2297</v>
      </c>
      <c r="C152" s="659" t="s">
        <v>2658</v>
      </c>
      <c r="D152" s="659" t="s">
        <v>2659</v>
      </c>
      <c r="E152" s="659" t="s">
        <v>2660</v>
      </c>
      <c r="F152" s="674">
        <v>1</v>
      </c>
      <c r="G152" s="674">
        <v>0</v>
      </c>
      <c r="H152" s="664"/>
      <c r="I152" s="674"/>
      <c r="J152" s="674"/>
      <c r="K152" s="664"/>
      <c r="L152" s="674">
        <v>1</v>
      </c>
      <c r="M152" s="675">
        <v>0</v>
      </c>
    </row>
    <row r="153" spans="1:13" ht="14.4" customHeight="1" x14ac:dyDescent="0.3">
      <c r="A153" s="658" t="s">
        <v>2379</v>
      </c>
      <c r="B153" s="659" t="s">
        <v>3282</v>
      </c>
      <c r="C153" s="659" t="s">
        <v>2587</v>
      </c>
      <c r="D153" s="659" t="s">
        <v>2588</v>
      </c>
      <c r="E153" s="659" t="s">
        <v>1271</v>
      </c>
      <c r="F153" s="674">
        <v>1</v>
      </c>
      <c r="G153" s="674">
        <v>273.48</v>
      </c>
      <c r="H153" s="664">
        <v>1</v>
      </c>
      <c r="I153" s="674"/>
      <c r="J153" s="674"/>
      <c r="K153" s="664">
        <v>0</v>
      </c>
      <c r="L153" s="674">
        <v>1</v>
      </c>
      <c r="M153" s="675">
        <v>273.48</v>
      </c>
    </row>
    <row r="154" spans="1:13" ht="14.4" customHeight="1" x14ac:dyDescent="0.3">
      <c r="A154" s="658" t="s">
        <v>2379</v>
      </c>
      <c r="B154" s="659" t="s">
        <v>2301</v>
      </c>
      <c r="C154" s="659" t="s">
        <v>2457</v>
      </c>
      <c r="D154" s="659" t="s">
        <v>2458</v>
      </c>
      <c r="E154" s="659" t="s">
        <v>2459</v>
      </c>
      <c r="F154" s="674"/>
      <c r="G154" s="674"/>
      <c r="H154" s="664">
        <v>0</v>
      </c>
      <c r="I154" s="674">
        <v>1</v>
      </c>
      <c r="J154" s="674">
        <v>50.57</v>
      </c>
      <c r="K154" s="664">
        <v>1</v>
      </c>
      <c r="L154" s="674">
        <v>1</v>
      </c>
      <c r="M154" s="675">
        <v>50.57</v>
      </c>
    </row>
    <row r="155" spans="1:13" ht="14.4" customHeight="1" x14ac:dyDescent="0.3">
      <c r="A155" s="658" t="s">
        <v>2379</v>
      </c>
      <c r="B155" s="659" t="s">
        <v>3281</v>
      </c>
      <c r="C155" s="659" t="s">
        <v>2884</v>
      </c>
      <c r="D155" s="659" t="s">
        <v>2885</v>
      </c>
      <c r="E155" s="659" t="s">
        <v>2886</v>
      </c>
      <c r="F155" s="674"/>
      <c r="G155" s="674"/>
      <c r="H155" s="664">
        <v>0</v>
      </c>
      <c r="I155" s="674">
        <v>2</v>
      </c>
      <c r="J155" s="674">
        <v>83.1</v>
      </c>
      <c r="K155" s="664">
        <v>1</v>
      </c>
      <c r="L155" s="674">
        <v>2</v>
      </c>
      <c r="M155" s="675">
        <v>83.1</v>
      </c>
    </row>
    <row r="156" spans="1:13" ht="14.4" customHeight="1" x14ac:dyDescent="0.3">
      <c r="A156" s="658" t="s">
        <v>2379</v>
      </c>
      <c r="B156" s="659" t="s">
        <v>2304</v>
      </c>
      <c r="C156" s="659" t="s">
        <v>1529</v>
      </c>
      <c r="D156" s="659" t="s">
        <v>2305</v>
      </c>
      <c r="E156" s="659" t="s">
        <v>2306</v>
      </c>
      <c r="F156" s="674"/>
      <c r="G156" s="674"/>
      <c r="H156" s="664">
        <v>0</v>
      </c>
      <c r="I156" s="674">
        <v>1</v>
      </c>
      <c r="J156" s="674">
        <v>333.31</v>
      </c>
      <c r="K156" s="664">
        <v>1</v>
      </c>
      <c r="L156" s="674">
        <v>1</v>
      </c>
      <c r="M156" s="675">
        <v>333.31</v>
      </c>
    </row>
    <row r="157" spans="1:13" ht="14.4" customHeight="1" x14ac:dyDescent="0.3">
      <c r="A157" s="658" t="s">
        <v>2379</v>
      </c>
      <c r="B157" s="659" t="s">
        <v>2322</v>
      </c>
      <c r="C157" s="659" t="s">
        <v>2894</v>
      </c>
      <c r="D157" s="659" t="s">
        <v>2895</v>
      </c>
      <c r="E157" s="659" t="s">
        <v>2312</v>
      </c>
      <c r="F157" s="674">
        <v>1</v>
      </c>
      <c r="G157" s="674">
        <v>69.86</v>
      </c>
      <c r="H157" s="664">
        <v>1</v>
      </c>
      <c r="I157" s="674"/>
      <c r="J157" s="674"/>
      <c r="K157" s="664">
        <v>0</v>
      </c>
      <c r="L157" s="674">
        <v>1</v>
      </c>
      <c r="M157" s="675">
        <v>69.86</v>
      </c>
    </row>
    <row r="158" spans="1:13" ht="14.4" customHeight="1" x14ac:dyDescent="0.3">
      <c r="A158" s="658" t="s">
        <v>2379</v>
      </c>
      <c r="B158" s="659" t="s">
        <v>3280</v>
      </c>
      <c r="C158" s="659" t="s">
        <v>2648</v>
      </c>
      <c r="D158" s="659" t="s">
        <v>2649</v>
      </c>
      <c r="E158" s="659" t="s">
        <v>2650</v>
      </c>
      <c r="F158" s="674"/>
      <c r="G158" s="674"/>
      <c r="H158" s="664">
        <v>0</v>
      </c>
      <c r="I158" s="674">
        <v>1</v>
      </c>
      <c r="J158" s="674">
        <v>1344.66</v>
      </c>
      <c r="K158" s="664">
        <v>1</v>
      </c>
      <c r="L158" s="674">
        <v>1</v>
      </c>
      <c r="M158" s="675">
        <v>1344.66</v>
      </c>
    </row>
    <row r="159" spans="1:13" ht="14.4" customHeight="1" x14ac:dyDescent="0.3">
      <c r="A159" s="658" t="s">
        <v>2380</v>
      </c>
      <c r="B159" s="659" t="s">
        <v>2311</v>
      </c>
      <c r="C159" s="659" t="s">
        <v>1540</v>
      </c>
      <c r="D159" s="659" t="s">
        <v>1541</v>
      </c>
      <c r="E159" s="659" t="s">
        <v>2312</v>
      </c>
      <c r="F159" s="674"/>
      <c r="G159" s="674"/>
      <c r="H159" s="664">
        <v>0</v>
      </c>
      <c r="I159" s="674">
        <v>1</v>
      </c>
      <c r="J159" s="674">
        <v>184.22</v>
      </c>
      <c r="K159" s="664">
        <v>1</v>
      </c>
      <c r="L159" s="674">
        <v>1</v>
      </c>
      <c r="M159" s="675">
        <v>184.22</v>
      </c>
    </row>
    <row r="160" spans="1:13" ht="14.4" customHeight="1" x14ac:dyDescent="0.3">
      <c r="A160" s="658" t="s">
        <v>2380</v>
      </c>
      <c r="B160" s="659" t="s">
        <v>2315</v>
      </c>
      <c r="C160" s="659" t="s">
        <v>2907</v>
      </c>
      <c r="D160" s="659" t="s">
        <v>2908</v>
      </c>
      <c r="E160" s="659" t="s">
        <v>2909</v>
      </c>
      <c r="F160" s="674"/>
      <c r="G160" s="674"/>
      <c r="H160" s="664">
        <v>0</v>
      </c>
      <c r="I160" s="674">
        <v>2</v>
      </c>
      <c r="J160" s="674">
        <v>175.2</v>
      </c>
      <c r="K160" s="664">
        <v>1</v>
      </c>
      <c r="L160" s="674">
        <v>2</v>
      </c>
      <c r="M160" s="675">
        <v>175.2</v>
      </c>
    </row>
    <row r="161" spans="1:13" ht="14.4" customHeight="1" x14ac:dyDescent="0.3">
      <c r="A161" s="658" t="s">
        <v>2380</v>
      </c>
      <c r="B161" s="659" t="s">
        <v>2335</v>
      </c>
      <c r="C161" s="659" t="s">
        <v>2915</v>
      </c>
      <c r="D161" s="659" t="s">
        <v>2916</v>
      </c>
      <c r="E161" s="659" t="s">
        <v>2917</v>
      </c>
      <c r="F161" s="674"/>
      <c r="G161" s="674"/>
      <c r="H161" s="664"/>
      <c r="I161" s="674">
        <v>8</v>
      </c>
      <c r="J161" s="674">
        <v>0</v>
      </c>
      <c r="K161" s="664"/>
      <c r="L161" s="674">
        <v>8</v>
      </c>
      <c r="M161" s="675">
        <v>0</v>
      </c>
    </row>
    <row r="162" spans="1:13" ht="14.4" customHeight="1" x14ac:dyDescent="0.3">
      <c r="A162" s="658" t="s">
        <v>2380</v>
      </c>
      <c r="B162" s="659" t="s">
        <v>2344</v>
      </c>
      <c r="C162" s="659" t="s">
        <v>1945</v>
      </c>
      <c r="D162" s="659" t="s">
        <v>1314</v>
      </c>
      <c r="E162" s="659" t="s">
        <v>1946</v>
      </c>
      <c r="F162" s="674"/>
      <c r="G162" s="674"/>
      <c r="H162" s="664">
        <v>0</v>
      </c>
      <c r="I162" s="674">
        <v>1</v>
      </c>
      <c r="J162" s="674">
        <v>356.47</v>
      </c>
      <c r="K162" s="664">
        <v>1</v>
      </c>
      <c r="L162" s="674">
        <v>1</v>
      </c>
      <c r="M162" s="675">
        <v>356.47</v>
      </c>
    </row>
    <row r="163" spans="1:13" ht="14.4" customHeight="1" x14ac:dyDescent="0.3">
      <c r="A163" s="658" t="s">
        <v>2381</v>
      </c>
      <c r="B163" s="659" t="s">
        <v>2247</v>
      </c>
      <c r="C163" s="659" t="s">
        <v>1427</v>
      </c>
      <c r="D163" s="659" t="s">
        <v>1277</v>
      </c>
      <c r="E163" s="659" t="s">
        <v>2248</v>
      </c>
      <c r="F163" s="674"/>
      <c r="G163" s="674"/>
      <c r="H163" s="664">
        <v>0</v>
      </c>
      <c r="I163" s="674">
        <v>2</v>
      </c>
      <c r="J163" s="674">
        <v>699.76</v>
      </c>
      <c r="K163" s="664">
        <v>1</v>
      </c>
      <c r="L163" s="674">
        <v>2</v>
      </c>
      <c r="M163" s="675">
        <v>699.76</v>
      </c>
    </row>
    <row r="164" spans="1:13" ht="14.4" customHeight="1" x14ac:dyDescent="0.3">
      <c r="A164" s="658" t="s">
        <v>2381</v>
      </c>
      <c r="B164" s="659" t="s">
        <v>2247</v>
      </c>
      <c r="C164" s="659" t="s">
        <v>3064</v>
      </c>
      <c r="D164" s="659" t="s">
        <v>1277</v>
      </c>
      <c r="E164" s="659" t="s">
        <v>1428</v>
      </c>
      <c r="F164" s="674"/>
      <c r="G164" s="674"/>
      <c r="H164" s="664"/>
      <c r="I164" s="674">
        <v>1</v>
      </c>
      <c r="J164" s="674">
        <v>0</v>
      </c>
      <c r="K164" s="664"/>
      <c r="L164" s="674">
        <v>1</v>
      </c>
      <c r="M164" s="675">
        <v>0</v>
      </c>
    </row>
    <row r="165" spans="1:13" ht="14.4" customHeight="1" x14ac:dyDescent="0.3">
      <c r="A165" s="658" t="s">
        <v>2381</v>
      </c>
      <c r="B165" s="659" t="s">
        <v>2247</v>
      </c>
      <c r="C165" s="659" t="s">
        <v>1276</v>
      </c>
      <c r="D165" s="659" t="s">
        <v>1277</v>
      </c>
      <c r="E165" s="659" t="s">
        <v>2250</v>
      </c>
      <c r="F165" s="674"/>
      <c r="G165" s="674"/>
      <c r="H165" s="664">
        <v>0</v>
      </c>
      <c r="I165" s="674">
        <v>1</v>
      </c>
      <c r="J165" s="674">
        <v>97.97</v>
      </c>
      <c r="K165" s="664">
        <v>1</v>
      </c>
      <c r="L165" s="674">
        <v>1</v>
      </c>
      <c r="M165" s="675">
        <v>97.97</v>
      </c>
    </row>
    <row r="166" spans="1:13" ht="14.4" customHeight="1" x14ac:dyDescent="0.3">
      <c r="A166" s="658" t="s">
        <v>2381</v>
      </c>
      <c r="B166" s="659" t="s">
        <v>2247</v>
      </c>
      <c r="C166" s="659" t="s">
        <v>2669</v>
      </c>
      <c r="D166" s="659" t="s">
        <v>1277</v>
      </c>
      <c r="E166" s="659" t="s">
        <v>1278</v>
      </c>
      <c r="F166" s="674"/>
      <c r="G166" s="674"/>
      <c r="H166" s="664"/>
      <c r="I166" s="674">
        <v>1</v>
      </c>
      <c r="J166" s="674">
        <v>0</v>
      </c>
      <c r="K166" s="664"/>
      <c r="L166" s="674">
        <v>1</v>
      </c>
      <c r="M166" s="675">
        <v>0</v>
      </c>
    </row>
    <row r="167" spans="1:13" ht="14.4" customHeight="1" x14ac:dyDescent="0.3">
      <c r="A167" s="658" t="s">
        <v>2381</v>
      </c>
      <c r="B167" s="659" t="s">
        <v>2247</v>
      </c>
      <c r="C167" s="659" t="s">
        <v>3065</v>
      </c>
      <c r="D167" s="659" t="s">
        <v>1277</v>
      </c>
      <c r="E167" s="659" t="s">
        <v>3066</v>
      </c>
      <c r="F167" s="674"/>
      <c r="G167" s="674"/>
      <c r="H167" s="664"/>
      <c r="I167" s="674">
        <v>3</v>
      </c>
      <c r="J167" s="674">
        <v>0</v>
      </c>
      <c r="K167" s="664"/>
      <c r="L167" s="674">
        <v>3</v>
      </c>
      <c r="M167" s="675">
        <v>0</v>
      </c>
    </row>
    <row r="168" spans="1:13" ht="14.4" customHeight="1" x14ac:dyDescent="0.3">
      <c r="A168" s="658" t="s">
        <v>2381</v>
      </c>
      <c r="B168" s="659" t="s">
        <v>2247</v>
      </c>
      <c r="C168" s="659" t="s">
        <v>3067</v>
      </c>
      <c r="D168" s="659" t="s">
        <v>1277</v>
      </c>
      <c r="E168" s="659" t="s">
        <v>3068</v>
      </c>
      <c r="F168" s="674"/>
      <c r="G168" s="674"/>
      <c r="H168" s="664"/>
      <c r="I168" s="674">
        <v>9</v>
      </c>
      <c r="J168" s="674">
        <v>0</v>
      </c>
      <c r="K168" s="664"/>
      <c r="L168" s="674">
        <v>9</v>
      </c>
      <c r="M168" s="675">
        <v>0</v>
      </c>
    </row>
    <row r="169" spans="1:13" ht="14.4" customHeight="1" x14ac:dyDescent="0.3">
      <c r="A169" s="658" t="s">
        <v>2381</v>
      </c>
      <c r="B169" s="659" t="s">
        <v>2255</v>
      </c>
      <c r="C169" s="659" t="s">
        <v>2674</v>
      </c>
      <c r="D169" s="659" t="s">
        <v>1434</v>
      </c>
      <c r="E169" s="659" t="s">
        <v>2675</v>
      </c>
      <c r="F169" s="674"/>
      <c r="G169" s="674"/>
      <c r="H169" s="664">
        <v>0</v>
      </c>
      <c r="I169" s="674">
        <v>2</v>
      </c>
      <c r="J169" s="674">
        <v>112.02</v>
      </c>
      <c r="K169" s="664">
        <v>1</v>
      </c>
      <c r="L169" s="674">
        <v>2</v>
      </c>
      <c r="M169" s="675">
        <v>112.02</v>
      </c>
    </row>
    <row r="170" spans="1:13" ht="14.4" customHeight="1" x14ac:dyDescent="0.3">
      <c r="A170" s="658" t="s">
        <v>2381</v>
      </c>
      <c r="B170" s="659" t="s">
        <v>2255</v>
      </c>
      <c r="C170" s="659" t="s">
        <v>1433</v>
      </c>
      <c r="D170" s="659" t="s">
        <v>1434</v>
      </c>
      <c r="E170" s="659" t="s">
        <v>1435</v>
      </c>
      <c r="F170" s="674"/>
      <c r="G170" s="674"/>
      <c r="H170" s="664">
        <v>0</v>
      </c>
      <c r="I170" s="674">
        <v>15</v>
      </c>
      <c r="J170" s="674">
        <v>2100.4500000000003</v>
      </c>
      <c r="K170" s="664">
        <v>1</v>
      </c>
      <c r="L170" s="674">
        <v>15</v>
      </c>
      <c r="M170" s="675">
        <v>2100.4500000000003</v>
      </c>
    </row>
    <row r="171" spans="1:13" ht="14.4" customHeight="1" x14ac:dyDescent="0.3">
      <c r="A171" s="658" t="s">
        <v>2381</v>
      </c>
      <c r="B171" s="659" t="s">
        <v>2259</v>
      </c>
      <c r="C171" s="659" t="s">
        <v>1406</v>
      </c>
      <c r="D171" s="659" t="s">
        <v>1407</v>
      </c>
      <c r="E171" s="659" t="s">
        <v>1408</v>
      </c>
      <c r="F171" s="674"/>
      <c r="G171" s="674"/>
      <c r="H171" s="664">
        <v>0</v>
      </c>
      <c r="I171" s="674">
        <v>2</v>
      </c>
      <c r="J171" s="674">
        <v>1773.82</v>
      </c>
      <c r="K171" s="664">
        <v>1</v>
      </c>
      <c r="L171" s="674">
        <v>2</v>
      </c>
      <c r="M171" s="675">
        <v>1773.82</v>
      </c>
    </row>
    <row r="172" spans="1:13" ht="14.4" customHeight="1" x14ac:dyDescent="0.3">
      <c r="A172" s="658" t="s">
        <v>2381</v>
      </c>
      <c r="B172" s="659" t="s">
        <v>2265</v>
      </c>
      <c r="C172" s="659" t="s">
        <v>2494</v>
      </c>
      <c r="D172" s="659" t="s">
        <v>2495</v>
      </c>
      <c r="E172" s="659" t="s">
        <v>2496</v>
      </c>
      <c r="F172" s="674"/>
      <c r="G172" s="674"/>
      <c r="H172" s="664">
        <v>0</v>
      </c>
      <c r="I172" s="674">
        <v>2</v>
      </c>
      <c r="J172" s="674">
        <v>312.5</v>
      </c>
      <c r="K172" s="664">
        <v>1</v>
      </c>
      <c r="L172" s="674">
        <v>2</v>
      </c>
      <c r="M172" s="675">
        <v>312.5</v>
      </c>
    </row>
    <row r="173" spans="1:13" ht="14.4" customHeight="1" x14ac:dyDescent="0.3">
      <c r="A173" s="658" t="s">
        <v>2381</v>
      </c>
      <c r="B173" s="659" t="s">
        <v>2265</v>
      </c>
      <c r="C173" s="659" t="s">
        <v>1336</v>
      </c>
      <c r="D173" s="659" t="s">
        <v>2266</v>
      </c>
      <c r="E173" s="659" t="s">
        <v>1665</v>
      </c>
      <c r="F173" s="674"/>
      <c r="G173" s="674"/>
      <c r="H173" s="664">
        <v>0</v>
      </c>
      <c r="I173" s="674">
        <v>2</v>
      </c>
      <c r="J173" s="674">
        <v>386.28</v>
      </c>
      <c r="K173" s="664">
        <v>1</v>
      </c>
      <c r="L173" s="674">
        <v>2</v>
      </c>
      <c r="M173" s="675">
        <v>386.28</v>
      </c>
    </row>
    <row r="174" spans="1:13" ht="14.4" customHeight="1" x14ac:dyDescent="0.3">
      <c r="A174" s="658" t="s">
        <v>2381</v>
      </c>
      <c r="B174" s="659" t="s">
        <v>2267</v>
      </c>
      <c r="C174" s="659" t="s">
        <v>1303</v>
      </c>
      <c r="D174" s="659" t="s">
        <v>1304</v>
      </c>
      <c r="E174" s="659" t="s">
        <v>1258</v>
      </c>
      <c r="F174" s="674"/>
      <c r="G174" s="674"/>
      <c r="H174" s="664">
        <v>0</v>
      </c>
      <c r="I174" s="674">
        <v>2</v>
      </c>
      <c r="J174" s="674">
        <v>3499.38</v>
      </c>
      <c r="K174" s="664">
        <v>1</v>
      </c>
      <c r="L174" s="674">
        <v>2</v>
      </c>
      <c r="M174" s="675">
        <v>3499.38</v>
      </c>
    </row>
    <row r="175" spans="1:13" ht="14.4" customHeight="1" x14ac:dyDescent="0.3">
      <c r="A175" s="658" t="s">
        <v>2381</v>
      </c>
      <c r="B175" s="659" t="s">
        <v>2267</v>
      </c>
      <c r="C175" s="659" t="s">
        <v>1307</v>
      </c>
      <c r="D175" s="659" t="s">
        <v>1304</v>
      </c>
      <c r="E175" s="659" t="s">
        <v>1261</v>
      </c>
      <c r="F175" s="674"/>
      <c r="G175" s="674"/>
      <c r="H175" s="664">
        <v>0</v>
      </c>
      <c r="I175" s="674">
        <v>5</v>
      </c>
      <c r="J175" s="674">
        <v>11664.6</v>
      </c>
      <c r="K175" s="664">
        <v>1</v>
      </c>
      <c r="L175" s="674">
        <v>5</v>
      </c>
      <c r="M175" s="675">
        <v>11664.6</v>
      </c>
    </row>
    <row r="176" spans="1:13" ht="14.4" customHeight="1" x14ac:dyDescent="0.3">
      <c r="A176" s="658" t="s">
        <v>2381</v>
      </c>
      <c r="B176" s="659" t="s">
        <v>2267</v>
      </c>
      <c r="C176" s="659" t="s">
        <v>1310</v>
      </c>
      <c r="D176" s="659" t="s">
        <v>1304</v>
      </c>
      <c r="E176" s="659" t="s">
        <v>1264</v>
      </c>
      <c r="F176" s="674"/>
      <c r="G176" s="674"/>
      <c r="H176" s="664">
        <v>0</v>
      </c>
      <c r="I176" s="674">
        <v>6</v>
      </c>
      <c r="J176" s="674">
        <v>17496.96</v>
      </c>
      <c r="K176" s="664">
        <v>1</v>
      </c>
      <c r="L176" s="674">
        <v>6</v>
      </c>
      <c r="M176" s="675">
        <v>17496.96</v>
      </c>
    </row>
    <row r="177" spans="1:13" ht="14.4" customHeight="1" x14ac:dyDescent="0.3">
      <c r="A177" s="658" t="s">
        <v>2381</v>
      </c>
      <c r="B177" s="659" t="s">
        <v>2268</v>
      </c>
      <c r="C177" s="659" t="s">
        <v>541</v>
      </c>
      <c r="D177" s="659" t="s">
        <v>542</v>
      </c>
      <c r="E177" s="659" t="s">
        <v>543</v>
      </c>
      <c r="F177" s="674"/>
      <c r="G177" s="674"/>
      <c r="H177" s="664">
        <v>0</v>
      </c>
      <c r="I177" s="674">
        <v>4</v>
      </c>
      <c r="J177" s="674">
        <v>418.64</v>
      </c>
      <c r="K177" s="664">
        <v>1</v>
      </c>
      <c r="L177" s="674">
        <v>4</v>
      </c>
      <c r="M177" s="675">
        <v>418.64</v>
      </c>
    </row>
    <row r="178" spans="1:13" ht="14.4" customHeight="1" x14ac:dyDescent="0.3">
      <c r="A178" s="658" t="s">
        <v>2381</v>
      </c>
      <c r="B178" s="659" t="s">
        <v>2268</v>
      </c>
      <c r="C178" s="659" t="s">
        <v>3033</v>
      </c>
      <c r="D178" s="659" t="s">
        <v>3034</v>
      </c>
      <c r="E178" s="659" t="s">
        <v>3035</v>
      </c>
      <c r="F178" s="674">
        <v>1</v>
      </c>
      <c r="G178" s="674">
        <v>348.86</v>
      </c>
      <c r="H178" s="664">
        <v>1</v>
      </c>
      <c r="I178" s="674"/>
      <c r="J178" s="674"/>
      <c r="K178" s="664">
        <v>0</v>
      </c>
      <c r="L178" s="674">
        <v>1</v>
      </c>
      <c r="M178" s="675">
        <v>348.86</v>
      </c>
    </row>
    <row r="179" spans="1:13" ht="14.4" customHeight="1" x14ac:dyDescent="0.3">
      <c r="A179" s="658" t="s">
        <v>2381</v>
      </c>
      <c r="B179" s="659" t="s">
        <v>3277</v>
      </c>
      <c r="C179" s="659" t="s">
        <v>2807</v>
      </c>
      <c r="D179" s="659" t="s">
        <v>2808</v>
      </c>
      <c r="E179" s="659" t="s">
        <v>2809</v>
      </c>
      <c r="F179" s="674"/>
      <c r="G179" s="674"/>
      <c r="H179" s="664">
        <v>0</v>
      </c>
      <c r="I179" s="674">
        <v>5</v>
      </c>
      <c r="J179" s="674">
        <v>10592.1</v>
      </c>
      <c r="K179" s="664">
        <v>1</v>
      </c>
      <c r="L179" s="674">
        <v>5</v>
      </c>
      <c r="M179" s="675">
        <v>10592.1</v>
      </c>
    </row>
    <row r="180" spans="1:13" ht="14.4" customHeight="1" x14ac:dyDescent="0.3">
      <c r="A180" s="658" t="s">
        <v>2381</v>
      </c>
      <c r="B180" s="659" t="s">
        <v>3277</v>
      </c>
      <c r="C180" s="659" t="s">
        <v>2810</v>
      </c>
      <c r="D180" s="659" t="s">
        <v>2506</v>
      </c>
      <c r="E180" s="659" t="s">
        <v>2811</v>
      </c>
      <c r="F180" s="674"/>
      <c r="G180" s="674"/>
      <c r="H180" s="664">
        <v>0</v>
      </c>
      <c r="I180" s="674">
        <v>3</v>
      </c>
      <c r="J180" s="674">
        <v>6355.2899999999991</v>
      </c>
      <c r="K180" s="664">
        <v>1</v>
      </c>
      <c r="L180" s="674">
        <v>3</v>
      </c>
      <c r="M180" s="675">
        <v>6355.2899999999991</v>
      </c>
    </row>
    <row r="181" spans="1:13" ht="14.4" customHeight="1" x14ac:dyDescent="0.3">
      <c r="A181" s="658" t="s">
        <v>2381</v>
      </c>
      <c r="B181" s="659" t="s">
        <v>2271</v>
      </c>
      <c r="C181" s="659" t="s">
        <v>1227</v>
      </c>
      <c r="D181" s="659" t="s">
        <v>1228</v>
      </c>
      <c r="E181" s="659" t="s">
        <v>2272</v>
      </c>
      <c r="F181" s="674"/>
      <c r="G181" s="674"/>
      <c r="H181" s="664">
        <v>0</v>
      </c>
      <c r="I181" s="674">
        <v>8</v>
      </c>
      <c r="J181" s="674">
        <v>602.24</v>
      </c>
      <c r="K181" s="664">
        <v>1</v>
      </c>
      <c r="L181" s="674">
        <v>8</v>
      </c>
      <c r="M181" s="675">
        <v>602.24</v>
      </c>
    </row>
    <row r="182" spans="1:13" ht="14.4" customHeight="1" x14ac:dyDescent="0.3">
      <c r="A182" s="658" t="s">
        <v>2381</v>
      </c>
      <c r="B182" s="659" t="s">
        <v>2271</v>
      </c>
      <c r="C182" s="659" t="s">
        <v>1231</v>
      </c>
      <c r="D182" s="659" t="s">
        <v>1228</v>
      </c>
      <c r="E182" s="659" t="s">
        <v>2273</v>
      </c>
      <c r="F182" s="674"/>
      <c r="G182" s="674"/>
      <c r="H182" s="664">
        <v>0</v>
      </c>
      <c r="I182" s="674">
        <v>8</v>
      </c>
      <c r="J182" s="674">
        <v>1204.4000000000001</v>
      </c>
      <c r="K182" s="664">
        <v>1</v>
      </c>
      <c r="L182" s="674">
        <v>8</v>
      </c>
      <c r="M182" s="675">
        <v>1204.4000000000001</v>
      </c>
    </row>
    <row r="183" spans="1:13" ht="14.4" customHeight="1" x14ac:dyDescent="0.3">
      <c r="A183" s="658" t="s">
        <v>2381</v>
      </c>
      <c r="B183" s="659" t="s">
        <v>3283</v>
      </c>
      <c r="C183" s="659" t="s">
        <v>3055</v>
      </c>
      <c r="D183" s="659" t="s">
        <v>3056</v>
      </c>
      <c r="E183" s="659" t="s">
        <v>3057</v>
      </c>
      <c r="F183" s="674">
        <v>1</v>
      </c>
      <c r="G183" s="674">
        <v>480.18</v>
      </c>
      <c r="H183" s="664">
        <v>1</v>
      </c>
      <c r="I183" s="674"/>
      <c r="J183" s="674"/>
      <c r="K183" s="664">
        <v>0</v>
      </c>
      <c r="L183" s="674">
        <v>1</v>
      </c>
      <c r="M183" s="675">
        <v>480.18</v>
      </c>
    </row>
    <row r="184" spans="1:13" ht="14.4" customHeight="1" x14ac:dyDescent="0.3">
      <c r="A184" s="658" t="s">
        <v>2381</v>
      </c>
      <c r="B184" s="659" t="s">
        <v>2275</v>
      </c>
      <c r="C184" s="659" t="s">
        <v>2453</v>
      </c>
      <c r="D184" s="659" t="s">
        <v>735</v>
      </c>
      <c r="E184" s="659" t="s">
        <v>950</v>
      </c>
      <c r="F184" s="674">
        <v>1</v>
      </c>
      <c r="G184" s="674">
        <v>0</v>
      </c>
      <c r="H184" s="664"/>
      <c r="I184" s="674"/>
      <c r="J184" s="674"/>
      <c r="K184" s="664"/>
      <c r="L184" s="674">
        <v>1</v>
      </c>
      <c r="M184" s="675">
        <v>0</v>
      </c>
    </row>
    <row r="185" spans="1:13" ht="14.4" customHeight="1" x14ac:dyDescent="0.3">
      <c r="A185" s="658" t="s">
        <v>2381</v>
      </c>
      <c r="B185" s="659" t="s">
        <v>3284</v>
      </c>
      <c r="C185" s="659" t="s">
        <v>3052</v>
      </c>
      <c r="D185" s="659" t="s">
        <v>2626</v>
      </c>
      <c r="E185" s="659" t="s">
        <v>3053</v>
      </c>
      <c r="F185" s="674">
        <v>4</v>
      </c>
      <c r="G185" s="674">
        <v>800.28</v>
      </c>
      <c r="H185" s="664">
        <v>1</v>
      </c>
      <c r="I185" s="674"/>
      <c r="J185" s="674"/>
      <c r="K185" s="664">
        <v>0</v>
      </c>
      <c r="L185" s="674">
        <v>4</v>
      </c>
      <c r="M185" s="675">
        <v>800.28</v>
      </c>
    </row>
    <row r="186" spans="1:13" ht="14.4" customHeight="1" x14ac:dyDescent="0.3">
      <c r="A186" s="658" t="s">
        <v>2381</v>
      </c>
      <c r="B186" s="659" t="s">
        <v>3284</v>
      </c>
      <c r="C186" s="659" t="s">
        <v>2625</v>
      </c>
      <c r="D186" s="659" t="s">
        <v>2626</v>
      </c>
      <c r="E186" s="659" t="s">
        <v>771</v>
      </c>
      <c r="F186" s="674">
        <v>3</v>
      </c>
      <c r="G186" s="674">
        <v>180.06</v>
      </c>
      <c r="H186" s="664">
        <v>1</v>
      </c>
      <c r="I186" s="674"/>
      <c r="J186" s="674"/>
      <c r="K186" s="664">
        <v>0</v>
      </c>
      <c r="L186" s="674">
        <v>3</v>
      </c>
      <c r="M186" s="675">
        <v>180.06</v>
      </c>
    </row>
    <row r="187" spans="1:13" ht="14.4" customHeight="1" x14ac:dyDescent="0.3">
      <c r="A187" s="658" t="s">
        <v>2381</v>
      </c>
      <c r="B187" s="659" t="s">
        <v>2276</v>
      </c>
      <c r="C187" s="659" t="s">
        <v>1280</v>
      </c>
      <c r="D187" s="659" t="s">
        <v>1281</v>
      </c>
      <c r="E187" s="659" t="s">
        <v>1282</v>
      </c>
      <c r="F187" s="674"/>
      <c r="G187" s="674"/>
      <c r="H187" s="664">
        <v>0</v>
      </c>
      <c r="I187" s="674">
        <v>2</v>
      </c>
      <c r="J187" s="674">
        <v>83.78</v>
      </c>
      <c r="K187" s="664">
        <v>1</v>
      </c>
      <c r="L187" s="674">
        <v>2</v>
      </c>
      <c r="M187" s="675">
        <v>83.78</v>
      </c>
    </row>
    <row r="188" spans="1:13" ht="14.4" customHeight="1" x14ac:dyDescent="0.3">
      <c r="A188" s="658" t="s">
        <v>2381</v>
      </c>
      <c r="B188" s="659" t="s">
        <v>2276</v>
      </c>
      <c r="C188" s="659" t="s">
        <v>1284</v>
      </c>
      <c r="D188" s="659" t="s">
        <v>1281</v>
      </c>
      <c r="E188" s="659" t="s">
        <v>1285</v>
      </c>
      <c r="F188" s="674"/>
      <c r="G188" s="674"/>
      <c r="H188" s="664">
        <v>0</v>
      </c>
      <c r="I188" s="674">
        <v>4</v>
      </c>
      <c r="J188" s="674">
        <v>586.52</v>
      </c>
      <c r="K188" s="664">
        <v>1</v>
      </c>
      <c r="L188" s="674">
        <v>4</v>
      </c>
      <c r="M188" s="675">
        <v>586.52</v>
      </c>
    </row>
    <row r="189" spans="1:13" ht="14.4" customHeight="1" x14ac:dyDescent="0.3">
      <c r="A189" s="658" t="s">
        <v>2381</v>
      </c>
      <c r="B189" s="659" t="s">
        <v>2277</v>
      </c>
      <c r="C189" s="659" t="s">
        <v>2950</v>
      </c>
      <c r="D189" s="659" t="s">
        <v>1270</v>
      </c>
      <c r="E189" s="659" t="s">
        <v>897</v>
      </c>
      <c r="F189" s="674">
        <v>1</v>
      </c>
      <c r="G189" s="674">
        <v>134.66</v>
      </c>
      <c r="H189" s="664">
        <v>1</v>
      </c>
      <c r="I189" s="674"/>
      <c r="J189" s="674"/>
      <c r="K189" s="664">
        <v>0</v>
      </c>
      <c r="L189" s="674">
        <v>1</v>
      </c>
      <c r="M189" s="675">
        <v>134.66</v>
      </c>
    </row>
    <row r="190" spans="1:13" ht="14.4" customHeight="1" x14ac:dyDescent="0.3">
      <c r="A190" s="658" t="s">
        <v>2381</v>
      </c>
      <c r="B190" s="659" t="s">
        <v>2277</v>
      </c>
      <c r="C190" s="659" t="s">
        <v>2951</v>
      </c>
      <c r="D190" s="659" t="s">
        <v>1925</v>
      </c>
      <c r="E190" s="659" t="s">
        <v>1946</v>
      </c>
      <c r="F190" s="674">
        <v>1</v>
      </c>
      <c r="G190" s="674">
        <v>180.02</v>
      </c>
      <c r="H190" s="664">
        <v>1</v>
      </c>
      <c r="I190" s="674"/>
      <c r="J190" s="674"/>
      <c r="K190" s="664">
        <v>0</v>
      </c>
      <c r="L190" s="674">
        <v>1</v>
      </c>
      <c r="M190" s="675">
        <v>180.02</v>
      </c>
    </row>
    <row r="191" spans="1:13" ht="14.4" customHeight="1" x14ac:dyDescent="0.3">
      <c r="A191" s="658" t="s">
        <v>2381</v>
      </c>
      <c r="B191" s="659" t="s">
        <v>2277</v>
      </c>
      <c r="C191" s="659" t="s">
        <v>2573</v>
      </c>
      <c r="D191" s="659" t="s">
        <v>2574</v>
      </c>
      <c r="E191" s="659" t="s">
        <v>2575</v>
      </c>
      <c r="F191" s="674">
        <v>1</v>
      </c>
      <c r="G191" s="674">
        <v>31.43</v>
      </c>
      <c r="H191" s="664">
        <v>1</v>
      </c>
      <c r="I191" s="674"/>
      <c r="J191" s="674"/>
      <c r="K191" s="664">
        <v>0</v>
      </c>
      <c r="L191" s="674">
        <v>1</v>
      </c>
      <c r="M191" s="675">
        <v>31.43</v>
      </c>
    </row>
    <row r="192" spans="1:13" ht="14.4" customHeight="1" x14ac:dyDescent="0.3">
      <c r="A192" s="658" t="s">
        <v>2381</v>
      </c>
      <c r="B192" s="659" t="s">
        <v>2277</v>
      </c>
      <c r="C192" s="659" t="s">
        <v>2952</v>
      </c>
      <c r="D192" s="659" t="s">
        <v>2953</v>
      </c>
      <c r="E192" s="659" t="s">
        <v>2954</v>
      </c>
      <c r="F192" s="674">
        <v>8</v>
      </c>
      <c r="G192" s="674">
        <v>335.12</v>
      </c>
      <c r="H192" s="664">
        <v>1</v>
      </c>
      <c r="I192" s="674"/>
      <c r="J192" s="674"/>
      <c r="K192" s="664">
        <v>0</v>
      </c>
      <c r="L192" s="674">
        <v>8</v>
      </c>
      <c r="M192" s="675">
        <v>335.12</v>
      </c>
    </row>
    <row r="193" spans="1:13" ht="14.4" customHeight="1" x14ac:dyDescent="0.3">
      <c r="A193" s="658" t="s">
        <v>2381</v>
      </c>
      <c r="B193" s="659" t="s">
        <v>2277</v>
      </c>
      <c r="C193" s="659" t="s">
        <v>2955</v>
      </c>
      <c r="D193" s="659" t="s">
        <v>2956</v>
      </c>
      <c r="E193" s="659" t="s">
        <v>1967</v>
      </c>
      <c r="F193" s="674">
        <v>2</v>
      </c>
      <c r="G193" s="674">
        <v>112.04</v>
      </c>
      <c r="H193" s="664">
        <v>1</v>
      </c>
      <c r="I193" s="674"/>
      <c r="J193" s="674"/>
      <c r="K193" s="664">
        <v>0</v>
      </c>
      <c r="L193" s="674">
        <v>2</v>
      </c>
      <c r="M193" s="675">
        <v>112.04</v>
      </c>
    </row>
    <row r="194" spans="1:13" ht="14.4" customHeight="1" x14ac:dyDescent="0.3">
      <c r="A194" s="658" t="s">
        <v>2381</v>
      </c>
      <c r="B194" s="659" t="s">
        <v>2277</v>
      </c>
      <c r="C194" s="659" t="s">
        <v>1269</v>
      </c>
      <c r="D194" s="659" t="s">
        <v>1270</v>
      </c>
      <c r="E194" s="659" t="s">
        <v>1271</v>
      </c>
      <c r="F194" s="674"/>
      <c r="G194" s="674"/>
      <c r="H194" s="664">
        <v>0</v>
      </c>
      <c r="I194" s="674">
        <v>24</v>
      </c>
      <c r="J194" s="674">
        <v>1077.3600000000001</v>
      </c>
      <c r="K194" s="664">
        <v>1</v>
      </c>
      <c r="L194" s="674">
        <v>24</v>
      </c>
      <c r="M194" s="675">
        <v>1077.3600000000001</v>
      </c>
    </row>
    <row r="195" spans="1:13" ht="14.4" customHeight="1" x14ac:dyDescent="0.3">
      <c r="A195" s="658" t="s">
        <v>2381</v>
      </c>
      <c r="B195" s="659" t="s">
        <v>2277</v>
      </c>
      <c r="C195" s="659" t="s">
        <v>1924</v>
      </c>
      <c r="D195" s="659" t="s">
        <v>1925</v>
      </c>
      <c r="E195" s="659" t="s">
        <v>1926</v>
      </c>
      <c r="F195" s="674"/>
      <c r="G195" s="674"/>
      <c r="H195" s="664">
        <v>0</v>
      </c>
      <c r="I195" s="674">
        <v>1</v>
      </c>
      <c r="J195" s="674">
        <v>60.02</v>
      </c>
      <c r="K195" s="664">
        <v>1</v>
      </c>
      <c r="L195" s="674">
        <v>1</v>
      </c>
      <c r="M195" s="675">
        <v>60.02</v>
      </c>
    </row>
    <row r="196" spans="1:13" ht="14.4" customHeight="1" x14ac:dyDescent="0.3">
      <c r="A196" s="658" t="s">
        <v>2381</v>
      </c>
      <c r="B196" s="659" t="s">
        <v>2277</v>
      </c>
      <c r="C196" s="659" t="s">
        <v>2576</v>
      </c>
      <c r="D196" s="659" t="s">
        <v>2577</v>
      </c>
      <c r="E196" s="659" t="s">
        <v>1271</v>
      </c>
      <c r="F196" s="674">
        <v>2</v>
      </c>
      <c r="G196" s="674">
        <v>89.78</v>
      </c>
      <c r="H196" s="664">
        <v>1</v>
      </c>
      <c r="I196" s="674"/>
      <c r="J196" s="674"/>
      <c r="K196" s="664">
        <v>0</v>
      </c>
      <c r="L196" s="674">
        <v>2</v>
      </c>
      <c r="M196" s="675">
        <v>89.78</v>
      </c>
    </row>
    <row r="197" spans="1:13" ht="14.4" customHeight="1" x14ac:dyDescent="0.3">
      <c r="A197" s="658" t="s">
        <v>2381</v>
      </c>
      <c r="B197" s="659" t="s">
        <v>2279</v>
      </c>
      <c r="C197" s="659" t="s">
        <v>2800</v>
      </c>
      <c r="D197" s="659" t="s">
        <v>956</v>
      </c>
      <c r="E197" s="659" t="s">
        <v>1668</v>
      </c>
      <c r="F197" s="674"/>
      <c r="G197" s="674"/>
      <c r="H197" s="664">
        <v>0</v>
      </c>
      <c r="I197" s="674">
        <v>1</v>
      </c>
      <c r="J197" s="674">
        <v>270.69</v>
      </c>
      <c r="K197" s="664">
        <v>1</v>
      </c>
      <c r="L197" s="674">
        <v>1</v>
      </c>
      <c r="M197" s="675">
        <v>270.69</v>
      </c>
    </row>
    <row r="198" spans="1:13" ht="14.4" customHeight="1" x14ac:dyDescent="0.3">
      <c r="A198" s="658" t="s">
        <v>2381</v>
      </c>
      <c r="B198" s="659" t="s">
        <v>2279</v>
      </c>
      <c r="C198" s="659" t="s">
        <v>2944</v>
      </c>
      <c r="D198" s="659" t="s">
        <v>2945</v>
      </c>
      <c r="E198" s="659" t="s">
        <v>1668</v>
      </c>
      <c r="F198" s="674">
        <v>1</v>
      </c>
      <c r="G198" s="674">
        <v>270.69</v>
      </c>
      <c r="H198" s="664">
        <v>1</v>
      </c>
      <c r="I198" s="674"/>
      <c r="J198" s="674"/>
      <c r="K198" s="664">
        <v>0</v>
      </c>
      <c r="L198" s="674">
        <v>1</v>
      </c>
      <c r="M198" s="675">
        <v>270.69</v>
      </c>
    </row>
    <row r="199" spans="1:13" ht="14.4" customHeight="1" x14ac:dyDescent="0.3">
      <c r="A199" s="658" t="s">
        <v>2381</v>
      </c>
      <c r="B199" s="659" t="s">
        <v>2280</v>
      </c>
      <c r="C199" s="659" t="s">
        <v>1398</v>
      </c>
      <c r="D199" s="659" t="s">
        <v>1399</v>
      </c>
      <c r="E199" s="659" t="s">
        <v>1400</v>
      </c>
      <c r="F199" s="674"/>
      <c r="G199" s="674"/>
      <c r="H199" s="664">
        <v>0</v>
      </c>
      <c r="I199" s="674">
        <v>1</v>
      </c>
      <c r="J199" s="674">
        <v>55.38</v>
      </c>
      <c r="K199" s="664">
        <v>1</v>
      </c>
      <c r="L199" s="674">
        <v>1</v>
      </c>
      <c r="M199" s="675">
        <v>55.38</v>
      </c>
    </row>
    <row r="200" spans="1:13" ht="14.4" customHeight="1" x14ac:dyDescent="0.3">
      <c r="A200" s="658" t="s">
        <v>2381</v>
      </c>
      <c r="B200" s="659" t="s">
        <v>3278</v>
      </c>
      <c r="C200" s="659" t="s">
        <v>2749</v>
      </c>
      <c r="D200" s="659" t="s">
        <v>2750</v>
      </c>
      <c r="E200" s="659" t="s">
        <v>2751</v>
      </c>
      <c r="F200" s="674">
        <v>2</v>
      </c>
      <c r="G200" s="674">
        <v>315.52</v>
      </c>
      <c r="H200" s="664">
        <v>1</v>
      </c>
      <c r="I200" s="674"/>
      <c r="J200" s="674"/>
      <c r="K200" s="664">
        <v>0</v>
      </c>
      <c r="L200" s="674">
        <v>2</v>
      </c>
      <c r="M200" s="675">
        <v>315.52</v>
      </c>
    </row>
    <row r="201" spans="1:13" ht="14.4" customHeight="1" x14ac:dyDescent="0.3">
      <c r="A201" s="658" t="s">
        <v>2381</v>
      </c>
      <c r="B201" s="659" t="s">
        <v>3278</v>
      </c>
      <c r="C201" s="659" t="s">
        <v>3133</v>
      </c>
      <c r="D201" s="659" t="s">
        <v>2750</v>
      </c>
      <c r="E201" s="659" t="s">
        <v>3134</v>
      </c>
      <c r="F201" s="674">
        <v>1</v>
      </c>
      <c r="G201" s="674">
        <v>525.88</v>
      </c>
      <c r="H201" s="664">
        <v>1</v>
      </c>
      <c r="I201" s="674"/>
      <c r="J201" s="674"/>
      <c r="K201" s="664">
        <v>0</v>
      </c>
      <c r="L201" s="674">
        <v>1</v>
      </c>
      <c r="M201" s="675">
        <v>525.88</v>
      </c>
    </row>
    <row r="202" spans="1:13" ht="14.4" customHeight="1" x14ac:dyDescent="0.3">
      <c r="A202" s="658" t="s">
        <v>2381</v>
      </c>
      <c r="B202" s="659" t="s">
        <v>3276</v>
      </c>
      <c r="C202" s="659" t="s">
        <v>3072</v>
      </c>
      <c r="D202" s="659" t="s">
        <v>2548</v>
      </c>
      <c r="E202" s="659" t="s">
        <v>3073</v>
      </c>
      <c r="F202" s="674"/>
      <c r="G202" s="674"/>
      <c r="H202" s="664">
        <v>0</v>
      </c>
      <c r="I202" s="674">
        <v>2</v>
      </c>
      <c r="J202" s="674">
        <v>449.42</v>
      </c>
      <c r="K202" s="664">
        <v>1</v>
      </c>
      <c r="L202" s="674">
        <v>2</v>
      </c>
      <c r="M202" s="675">
        <v>449.42</v>
      </c>
    </row>
    <row r="203" spans="1:13" ht="14.4" customHeight="1" x14ac:dyDescent="0.3">
      <c r="A203" s="658" t="s">
        <v>2381</v>
      </c>
      <c r="B203" s="659" t="s">
        <v>3276</v>
      </c>
      <c r="C203" s="659" t="s">
        <v>3074</v>
      </c>
      <c r="D203" s="659" t="s">
        <v>3075</v>
      </c>
      <c r="E203" s="659" t="s">
        <v>3076</v>
      </c>
      <c r="F203" s="674"/>
      <c r="G203" s="674"/>
      <c r="H203" s="664">
        <v>0</v>
      </c>
      <c r="I203" s="674">
        <v>2</v>
      </c>
      <c r="J203" s="674">
        <v>898.86</v>
      </c>
      <c r="K203" s="664">
        <v>1</v>
      </c>
      <c r="L203" s="674">
        <v>2</v>
      </c>
      <c r="M203" s="675">
        <v>898.86</v>
      </c>
    </row>
    <row r="204" spans="1:13" ht="14.4" customHeight="1" x14ac:dyDescent="0.3">
      <c r="A204" s="658" t="s">
        <v>2381</v>
      </c>
      <c r="B204" s="659" t="s">
        <v>2283</v>
      </c>
      <c r="C204" s="659" t="s">
        <v>1234</v>
      </c>
      <c r="D204" s="659" t="s">
        <v>2284</v>
      </c>
      <c r="E204" s="659" t="s">
        <v>957</v>
      </c>
      <c r="F204" s="674"/>
      <c r="G204" s="674"/>
      <c r="H204" s="664">
        <v>0</v>
      </c>
      <c r="I204" s="674">
        <v>7</v>
      </c>
      <c r="J204" s="674">
        <v>943.81000000000006</v>
      </c>
      <c r="K204" s="664">
        <v>1</v>
      </c>
      <c r="L204" s="674">
        <v>7</v>
      </c>
      <c r="M204" s="675">
        <v>943.81000000000006</v>
      </c>
    </row>
    <row r="205" spans="1:13" ht="14.4" customHeight="1" x14ac:dyDescent="0.3">
      <c r="A205" s="658" t="s">
        <v>2381</v>
      </c>
      <c r="B205" s="659" t="s">
        <v>2283</v>
      </c>
      <c r="C205" s="659" t="s">
        <v>3079</v>
      </c>
      <c r="D205" s="659" t="s">
        <v>3080</v>
      </c>
      <c r="E205" s="659" t="s">
        <v>890</v>
      </c>
      <c r="F205" s="674">
        <v>3</v>
      </c>
      <c r="G205" s="674">
        <v>202.26</v>
      </c>
      <c r="H205" s="664">
        <v>1</v>
      </c>
      <c r="I205" s="674"/>
      <c r="J205" s="674"/>
      <c r="K205" s="664">
        <v>0</v>
      </c>
      <c r="L205" s="674">
        <v>3</v>
      </c>
      <c r="M205" s="675">
        <v>202.26</v>
      </c>
    </row>
    <row r="206" spans="1:13" ht="14.4" customHeight="1" x14ac:dyDescent="0.3">
      <c r="A206" s="658" t="s">
        <v>2381</v>
      </c>
      <c r="B206" s="659" t="s">
        <v>2283</v>
      </c>
      <c r="C206" s="659" t="s">
        <v>3081</v>
      </c>
      <c r="D206" s="659" t="s">
        <v>3082</v>
      </c>
      <c r="E206" s="659" t="s">
        <v>957</v>
      </c>
      <c r="F206" s="674">
        <v>3</v>
      </c>
      <c r="G206" s="674">
        <v>404.49</v>
      </c>
      <c r="H206" s="664">
        <v>1</v>
      </c>
      <c r="I206" s="674"/>
      <c r="J206" s="674"/>
      <c r="K206" s="664">
        <v>0</v>
      </c>
      <c r="L206" s="674">
        <v>3</v>
      </c>
      <c r="M206" s="675">
        <v>404.49</v>
      </c>
    </row>
    <row r="207" spans="1:13" ht="14.4" customHeight="1" x14ac:dyDescent="0.3">
      <c r="A207" s="658" t="s">
        <v>2381</v>
      </c>
      <c r="B207" s="659" t="s">
        <v>2283</v>
      </c>
      <c r="C207" s="659" t="s">
        <v>1212</v>
      </c>
      <c r="D207" s="659" t="s">
        <v>1213</v>
      </c>
      <c r="E207" s="659" t="s">
        <v>1214</v>
      </c>
      <c r="F207" s="674"/>
      <c r="G207" s="674"/>
      <c r="H207" s="664">
        <v>0</v>
      </c>
      <c r="I207" s="674">
        <v>8</v>
      </c>
      <c r="J207" s="674">
        <v>116.8</v>
      </c>
      <c r="K207" s="664">
        <v>1</v>
      </c>
      <c r="L207" s="674">
        <v>8</v>
      </c>
      <c r="M207" s="675">
        <v>116.8</v>
      </c>
    </row>
    <row r="208" spans="1:13" ht="14.4" customHeight="1" x14ac:dyDescent="0.3">
      <c r="A208" s="658" t="s">
        <v>2381</v>
      </c>
      <c r="B208" s="659" t="s">
        <v>2283</v>
      </c>
      <c r="C208" s="659" t="s">
        <v>3083</v>
      </c>
      <c r="D208" s="659" t="s">
        <v>2285</v>
      </c>
      <c r="E208" s="659" t="s">
        <v>1665</v>
      </c>
      <c r="F208" s="674">
        <v>2</v>
      </c>
      <c r="G208" s="674">
        <v>449.42</v>
      </c>
      <c r="H208" s="664">
        <v>1</v>
      </c>
      <c r="I208" s="674"/>
      <c r="J208" s="674"/>
      <c r="K208" s="664">
        <v>0</v>
      </c>
      <c r="L208" s="674">
        <v>2</v>
      </c>
      <c r="M208" s="675">
        <v>449.42</v>
      </c>
    </row>
    <row r="209" spans="1:13" ht="14.4" customHeight="1" x14ac:dyDescent="0.3">
      <c r="A209" s="658" t="s">
        <v>2381</v>
      </c>
      <c r="B209" s="659" t="s">
        <v>2283</v>
      </c>
      <c r="C209" s="659" t="s">
        <v>3084</v>
      </c>
      <c r="D209" s="659" t="s">
        <v>3080</v>
      </c>
      <c r="E209" s="659" t="s">
        <v>890</v>
      </c>
      <c r="F209" s="674">
        <v>6</v>
      </c>
      <c r="G209" s="674">
        <v>404.52</v>
      </c>
      <c r="H209" s="664">
        <v>1</v>
      </c>
      <c r="I209" s="674"/>
      <c r="J209" s="674"/>
      <c r="K209" s="664">
        <v>0</v>
      </c>
      <c r="L209" s="674">
        <v>6</v>
      </c>
      <c r="M209" s="675">
        <v>404.52</v>
      </c>
    </row>
    <row r="210" spans="1:13" ht="14.4" customHeight="1" x14ac:dyDescent="0.3">
      <c r="A210" s="658" t="s">
        <v>2381</v>
      </c>
      <c r="B210" s="659" t="s">
        <v>3285</v>
      </c>
      <c r="C210" s="659" t="s">
        <v>2671</v>
      </c>
      <c r="D210" s="659" t="s">
        <v>2672</v>
      </c>
      <c r="E210" s="659" t="s">
        <v>1446</v>
      </c>
      <c r="F210" s="674"/>
      <c r="G210" s="674"/>
      <c r="H210" s="664">
        <v>0</v>
      </c>
      <c r="I210" s="674">
        <v>1</v>
      </c>
      <c r="J210" s="674">
        <v>76.27</v>
      </c>
      <c r="K210" s="664">
        <v>1</v>
      </c>
      <c r="L210" s="674">
        <v>1</v>
      </c>
      <c r="M210" s="675">
        <v>76.27</v>
      </c>
    </row>
    <row r="211" spans="1:13" ht="14.4" customHeight="1" x14ac:dyDescent="0.3">
      <c r="A211" s="658" t="s">
        <v>2381</v>
      </c>
      <c r="B211" s="659" t="s">
        <v>2286</v>
      </c>
      <c r="C211" s="659" t="s">
        <v>3086</v>
      </c>
      <c r="D211" s="659" t="s">
        <v>1445</v>
      </c>
      <c r="E211" s="659" t="s">
        <v>939</v>
      </c>
      <c r="F211" s="674"/>
      <c r="G211" s="674"/>
      <c r="H211" s="664">
        <v>0</v>
      </c>
      <c r="I211" s="674">
        <v>1</v>
      </c>
      <c r="J211" s="674">
        <v>451.96</v>
      </c>
      <c r="K211" s="664">
        <v>1</v>
      </c>
      <c r="L211" s="674">
        <v>1</v>
      </c>
      <c r="M211" s="675">
        <v>451.96</v>
      </c>
    </row>
    <row r="212" spans="1:13" ht="14.4" customHeight="1" x14ac:dyDescent="0.3">
      <c r="A212" s="658" t="s">
        <v>2381</v>
      </c>
      <c r="B212" s="659" t="s">
        <v>3286</v>
      </c>
      <c r="C212" s="659" t="s">
        <v>3013</v>
      </c>
      <c r="D212" s="659" t="s">
        <v>3014</v>
      </c>
      <c r="E212" s="659" t="s">
        <v>3015</v>
      </c>
      <c r="F212" s="674"/>
      <c r="G212" s="674"/>
      <c r="H212" s="664">
        <v>0</v>
      </c>
      <c r="I212" s="674">
        <v>1</v>
      </c>
      <c r="J212" s="674">
        <v>301.05</v>
      </c>
      <c r="K212" s="664">
        <v>1</v>
      </c>
      <c r="L212" s="674">
        <v>1</v>
      </c>
      <c r="M212" s="675">
        <v>301.05</v>
      </c>
    </row>
    <row r="213" spans="1:13" ht="14.4" customHeight="1" x14ac:dyDescent="0.3">
      <c r="A213" s="658" t="s">
        <v>2381</v>
      </c>
      <c r="B213" s="659" t="s">
        <v>3286</v>
      </c>
      <c r="C213" s="659" t="s">
        <v>3016</v>
      </c>
      <c r="D213" s="659" t="s">
        <v>3017</v>
      </c>
      <c r="E213" s="659" t="s">
        <v>3015</v>
      </c>
      <c r="F213" s="674"/>
      <c r="G213" s="674"/>
      <c r="H213" s="664">
        <v>0</v>
      </c>
      <c r="I213" s="674">
        <v>1</v>
      </c>
      <c r="J213" s="674">
        <v>249.54</v>
      </c>
      <c r="K213" s="664">
        <v>1</v>
      </c>
      <c r="L213" s="674">
        <v>1</v>
      </c>
      <c r="M213" s="675">
        <v>249.54</v>
      </c>
    </row>
    <row r="214" spans="1:13" ht="14.4" customHeight="1" x14ac:dyDescent="0.3">
      <c r="A214" s="658" t="s">
        <v>2381</v>
      </c>
      <c r="B214" s="659" t="s">
        <v>2287</v>
      </c>
      <c r="C214" s="659" t="s">
        <v>3047</v>
      </c>
      <c r="D214" s="659" t="s">
        <v>1341</v>
      </c>
      <c r="E214" s="659" t="s">
        <v>3048</v>
      </c>
      <c r="F214" s="674"/>
      <c r="G214" s="674"/>
      <c r="H214" s="664"/>
      <c r="I214" s="674">
        <v>1</v>
      </c>
      <c r="J214" s="674">
        <v>0</v>
      </c>
      <c r="K214" s="664"/>
      <c r="L214" s="674">
        <v>1</v>
      </c>
      <c r="M214" s="675">
        <v>0</v>
      </c>
    </row>
    <row r="215" spans="1:13" ht="14.4" customHeight="1" x14ac:dyDescent="0.3">
      <c r="A215" s="658" t="s">
        <v>2381</v>
      </c>
      <c r="B215" s="659" t="s">
        <v>2288</v>
      </c>
      <c r="C215" s="659" t="s">
        <v>1382</v>
      </c>
      <c r="D215" s="659" t="s">
        <v>1383</v>
      </c>
      <c r="E215" s="659" t="s">
        <v>1384</v>
      </c>
      <c r="F215" s="674"/>
      <c r="G215" s="674"/>
      <c r="H215" s="664">
        <v>0</v>
      </c>
      <c r="I215" s="674">
        <v>1</v>
      </c>
      <c r="J215" s="674">
        <v>143.69999999999999</v>
      </c>
      <c r="K215" s="664">
        <v>1</v>
      </c>
      <c r="L215" s="674">
        <v>1</v>
      </c>
      <c r="M215" s="675">
        <v>143.69999999999999</v>
      </c>
    </row>
    <row r="216" spans="1:13" ht="14.4" customHeight="1" x14ac:dyDescent="0.3">
      <c r="A216" s="658" t="s">
        <v>2381</v>
      </c>
      <c r="B216" s="659" t="s">
        <v>2288</v>
      </c>
      <c r="C216" s="659" t="s">
        <v>2865</v>
      </c>
      <c r="D216" s="659" t="s">
        <v>1383</v>
      </c>
      <c r="E216" s="659" t="s">
        <v>2866</v>
      </c>
      <c r="F216" s="674"/>
      <c r="G216" s="674"/>
      <c r="H216" s="664">
        <v>0</v>
      </c>
      <c r="I216" s="674">
        <v>4</v>
      </c>
      <c r="J216" s="674">
        <v>1916.12</v>
      </c>
      <c r="K216" s="664">
        <v>1</v>
      </c>
      <c r="L216" s="674">
        <v>4</v>
      </c>
      <c r="M216" s="675">
        <v>1916.12</v>
      </c>
    </row>
    <row r="217" spans="1:13" ht="14.4" customHeight="1" x14ac:dyDescent="0.3">
      <c r="A217" s="658" t="s">
        <v>2381</v>
      </c>
      <c r="B217" s="659" t="s">
        <v>2288</v>
      </c>
      <c r="C217" s="659" t="s">
        <v>3110</v>
      </c>
      <c r="D217" s="659" t="s">
        <v>3111</v>
      </c>
      <c r="E217" s="659" t="s">
        <v>3112</v>
      </c>
      <c r="F217" s="674">
        <v>2</v>
      </c>
      <c r="G217" s="674">
        <v>938.94</v>
      </c>
      <c r="H217" s="664">
        <v>1</v>
      </c>
      <c r="I217" s="674"/>
      <c r="J217" s="674"/>
      <c r="K217" s="664">
        <v>0</v>
      </c>
      <c r="L217" s="674">
        <v>2</v>
      </c>
      <c r="M217" s="675">
        <v>938.94</v>
      </c>
    </row>
    <row r="218" spans="1:13" ht="14.4" customHeight="1" x14ac:dyDescent="0.3">
      <c r="A218" s="658" t="s">
        <v>2381</v>
      </c>
      <c r="B218" s="659" t="s">
        <v>2290</v>
      </c>
      <c r="C218" s="659" t="s">
        <v>3102</v>
      </c>
      <c r="D218" s="659" t="s">
        <v>3103</v>
      </c>
      <c r="E218" s="659" t="s">
        <v>1282</v>
      </c>
      <c r="F218" s="674">
        <v>4</v>
      </c>
      <c r="G218" s="674">
        <v>243.76</v>
      </c>
      <c r="H218" s="664">
        <v>1</v>
      </c>
      <c r="I218" s="674"/>
      <c r="J218" s="674"/>
      <c r="K218" s="664">
        <v>0</v>
      </c>
      <c r="L218" s="674">
        <v>4</v>
      </c>
      <c r="M218" s="675">
        <v>243.76</v>
      </c>
    </row>
    <row r="219" spans="1:13" ht="14.4" customHeight="1" x14ac:dyDescent="0.3">
      <c r="A219" s="658" t="s">
        <v>2381</v>
      </c>
      <c r="B219" s="659" t="s">
        <v>2291</v>
      </c>
      <c r="C219" s="659" t="s">
        <v>2441</v>
      </c>
      <c r="D219" s="659" t="s">
        <v>2442</v>
      </c>
      <c r="E219" s="659" t="s">
        <v>2443</v>
      </c>
      <c r="F219" s="674"/>
      <c r="G219" s="674"/>
      <c r="H219" s="664">
        <v>0</v>
      </c>
      <c r="I219" s="674">
        <v>3</v>
      </c>
      <c r="J219" s="674">
        <v>937.62000000000012</v>
      </c>
      <c r="K219" s="664">
        <v>1</v>
      </c>
      <c r="L219" s="674">
        <v>3</v>
      </c>
      <c r="M219" s="675">
        <v>937.62000000000012</v>
      </c>
    </row>
    <row r="220" spans="1:13" ht="14.4" customHeight="1" x14ac:dyDescent="0.3">
      <c r="A220" s="658" t="s">
        <v>2381</v>
      </c>
      <c r="B220" s="659" t="s">
        <v>2291</v>
      </c>
      <c r="C220" s="659" t="s">
        <v>1332</v>
      </c>
      <c r="D220" s="659" t="s">
        <v>1333</v>
      </c>
      <c r="E220" s="659" t="s">
        <v>2292</v>
      </c>
      <c r="F220" s="674"/>
      <c r="G220" s="674"/>
      <c r="H220" s="664">
        <v>0</v>
      </c>
      <c r="I220" s="674">
        <v>8</v>
      </c>
      <c r="J220" s="674">
        <v>3482.4</v>
      </c>
      <c r="K220" s="664">
        <v>1</v>
      </c>
      <c r="L220" s="674">
        <v>8</v>
      </c>
      <c r="M220" s="675">
        <v>3482.4</v>
      </c>
    </row>
    <row r="221" spans="1:13" ht="14.4" customHeight="1" x14ac:dyDescent="0.3">
      <c r="A221" s="658" t="s">
        <v>2381</v>
      </c>
      <c r="B221" s="659" t="s">
        <v>2291</v>
      </c>
      <c r="C221" s="659" t="s">
        <v>1386</v>
      </c>
      <c r="D221" s="659" t="s">
        <v>1391</v>
      </c>
      <c r="E221" s="659" t="s">
        <v>2293</v>
      </c>
      <c r="F221" s="674"/>
      <c r="G221" s="674"/>
      <c r="H221" s="664">
        <v>0</v>
      </c>
      <c r="I221" s="674">
        <v>1</v>
      </c>
      <c r="J221" s="674">
        <v>201.88</v>
      </c>
      <c r="K221" s="664">
        <v>1</v>
      </c>
      <c r="L221" s="674">
        <v>1</v>
      </c>
      <c r="M221" s="675">
        <v>201.88</v>
      </c>
    </row>
    <row r="222" spans="1:13" ht="14.4" customHeight="1" x14ac:dyDescent="0.3">
      <c r="A222" s="658" t="s">
        <v>2381</v>
      </c>
      <c r="B222" s="659" t="s">
        <v>2291</v>
      </c>
      <c r="C222" s="659" t="s">
        <v>1390</v>
      </c>
      <c r="D222" s="659" t="s">
        <v>1391</v>
      </c>
      <c r="E222" s="659" t="s">
        <v>2294</v>
      </c>
      <c r="F222" s="674"/>
      <c r="G222" s="674"/>
      <c r="H222" s="664">
        <v>0</v>
      </c>
      <c r="I222" s="674">
        <v>8</v>
      </c>
      <c r="J222" s="674">
        <v>5383.52</v>
      </c>
      <c r="K222" s="664">
        <v>1</v>
      </c>
      <c r="L222" s="674">
        <v>8</v>
      </c>
      <c r="M222" s="675">
        <v>5383.52</v>
      </c>
    </row>
    <row r="223" spans="1:13" ht="14.4" customHeight="1" x14ac:dyDescent="0.3">
      <c r="A223" s="658" t="s">
        <v>2381</v>
      </c>
      <c r="B223" s="659" t="s">
        <v>2295</v>
      </c>
      <c r="C223" s="659" t="s">
        <v>2736</v>
      </c>
      <c r="D223" s="659" t="s">
        <v>2737</v>
      </c>
      <c r="E223" s="659" t="s">
        <v>1926</v>
      </c>
      <c r="F223" s="674"/>
      <c r="G223" s="674"/>
      <c r="H223" s="664">
        <v>0</v>
      </c>
      <c r="I223" s="674">
        <v>3</v>
      </c>
      <c r="J223" s="674">
        <v>391.77</v>
      </c>
      <c r="K223" s="664">
        <v>1</v>
      </c>
      <c r="L223" s="674">
        <v>3</v>
      </c>
      <c r="M223" s="675">
        <v>391.77</v>
      </c>
    </row>
    <row r="224" spans="1:13" ht="14.4" customHeight="1" x14ac:dyDescent="0.3">
      <c r="A224" s="658" t="s">
        <v>2381</v>
      </c>
      <c r="B224" s="659" t="s">
        <v>2295</v>
      </c>
      <c r="C224" s="659" t="s">
        <v>3087</v>
      </c>
      <c r="D224" s="659" t="s">
        <v>2737</v>
      </c>
      <c r="E224" s="659" t="s">
        <v>1946</v>
      </c>
      <c r="F224" s="674"/>
      <c r="G224" s="674"/>
      <c r="H224" s="664">
        <v>0</v>
      </c>
      <c r="I224" s="674">
        <v>3</v>
      </c>
      <c r="J224" s="674">
        <v>1175.31</v>
      </c>
      <c r="K224" s="664">
        <v>1</v>
      </c>
      <c r="L224" s="674">
        <v>3</v>
      </c>
      <c r="M224" s="675">
        <v>1175.31</v>
      </c>
    </row>
    <row r="225" spans="1:13" ht="14.4" customHeight="1" x14ac:dyDescent="0.3">
      <c r="A225" s="658" t="s">
        <v>2381</v>
      </c>
      <c r="B225" s="659" t="s">
        <v>2295</v>
      </c>
      <c r="C225" s="659" t="s">
        <v>2655</v>
      </c>
      <c r="D225" s="659" t="s">
        <v>2656</v>
      </c>
      <c r="E225" s="659" t="s">
        <v>1357</v>
      </c>
      <c r="F225" s="674"/>
      <c r="G225" s="674"/>
      <c r="H225" s="664">
        <v>0</v>
      </c>
      <c r="I225" s="674">
        <v>1</v>
      </c>
      <c r="J225" s="674">
        <v>201.88</v>
      </c>
      <c r="K225" s="664">
        <v>1</v>
      </c>
      <c r="L225" s="674">
        <v>1</v>
      </c>
      <c r="M225" s="675">
        <v>201.88</v>
      </c>
    </row>
    <row r="226" spans="1:13" ht="14.4" customHeight="1" x14ac:dyDescent="0.3">
      <c r="A226" s="658" t="s">
        <v>2381</v>
      </c>
      <c r="B226" s="659" t="s">
        <v>2295</v>
      </c>
      <c r="C226" s="659" t="s">
        <v>2860</v>
      </c>
      <c r="D226" s="659" t="s">
        <v>2656</v>
      </c>
      <c r="E226" s="659" t="s">
        <v>2861</v>
      </c>
      <c r="F226" s="674"/>
      <c r="G226" s="674"/>
      <c r="H226" s="664">
        <v>0</v>
      </c>
      <c r="I226" s="674">
        <v>7</v>
      </c>
      <c r="J226" s="674">
        <v>4239.55</v>
      </c>
      <c r="K226" s="664">
        <v>1</v>
      </c>
      <c r="L226" s="674">
        <v>7</v>
      </c>
      <c r="M226" s="675">
        <v>4239.55</v>
      </c>
    </row>
    <row r="227" spans="1:13" ht="14.4" customHeight="1" x14ac:dyDescent="0.3">
      <c r="A227" s="658" t="s">
        <v>2381</v>
      </c>
      <c r="B227" s="659" t="s">
        <v>2296</v>
      </c>
      <c r="C227" s="659" t="s">
        <v>1420</v>
      </c>
      <c r="D227" s="659" t="s">
        <v>1421</v>
      </c>
      <c r="E227" s="659" t="s">
        <v>1130</v>
      </c>
      <c r="F227" s="674"/>
      <c r="G227" s="674"/>
      <c r="H227" s="664">
        <v>0</v>
      </c>
      <c r="I227" s="674">
        <v>4</v>
      </c>
      <c r="J227" s="674">
        <v>3091.72</v>
      </c>
      <c r="K227" s="664">
        <v>1</v>
      </c>
      <c r="L227" s="674">
        <v>4</v>
      </c>
      <c r="M227" s="675">
        <v>3091.72</v>
      </c>
    </row>
    <row r="228" spans="1:13" ht="14.4" customHeight="1" x14ac:dyDescent="0.3">
      <c r="A228" s="658" t="s">
        <v>2381</v>
      </c>
      <c r="B228" s="659" t="s">
        <v>2296</v>
      </c>
      <c r="C228" s="659" t="s">
        <v>2948</v>
      </c>
      <c r="D228" s="659" t="s">
        <v>1421</v>
      </c>
      <c r="E228" s="659" t="s">
        <v>1130</v>
      </c>
      <c r="F228" s="674"/>
      <c r="G228" s="674"/>
      <c r="H228" s="664"/>
      <c r="I228" s="674">
        <v>1</v>
      </c>
      <c r="J228" s="674">
        <v>0</v>
      </c>
      <c r="K228" s="664"/>
      <c r="L228" s="674">
        <v>1</v>
      </c>
      <c r="M228" s="675">
        <v>0</v>
      </c>
    </row>
    <row r="229" spans="1:13" ht="14.4" customHeight="1" x14ac:dyDescent="0.3">
      <c r="A229" s="658" t="s">
        <v>2381</v>
      </c>
      <c r="B229" s="659" t="s">
        <v>2296</v>
      </c>
      <c r="C229" s="659" t="s">
        <v>2802</v>
      </c>
      <c r="D229" s="659" t="s">
        <v>1958</v>
      </c>
      <c r="E229" s="659" t="s">
        <v>1130</v>
      </c>
      <c r="F229" s="674"/>
      <c r="G229" s="674"/>
      <c r="H229" s="664"/>
      <c r="I229" s="674">
        <v>1</v>
      </c>
      <c r="J229" s="674">
        <v>0</v>
      </c>
      <c r="K229" s="664"/>
      <c r="L229" s="674">
        <v>1</v>
      </c>
      <c r="M229" s="675">
        <v>0</v>
      </c>
    </row>
    <row r="230" spans="1:13" ht="14.4" customHeight="1" x14ac:dyDescent="0.3">
      <c r="A230" s="658" t="s">
        <v>2381</v>
      </c>
      <c r="B230" s="659" t="s">
        <v>2301</v>
      </c>
      <c r="C230" s="659" t="s">
        <v>1918</v>
      </c>
      <c r="D230" s="659" t="s">
        <v>553</v>
      </c>
      <c r="E230" s="659" t="s">
        <v>2355</v>
      </c>
      <c r="F230" s="674"/>
      <c r="G230" s="674"/>
      <c r="H230" s="664">
        <v>0</v>
      </c>
      <c r="I230" s="674">
        <v>1</v>
      </c>
      <c r="J230" s="674">
        <v>65.069999999999993</v>
      </c>
      <c r="K230" s="664">
        <v>1</v>
      </c>
      <c r="L230" s="674">
        <v>1</v>
      </c>
      <c r="M230" s="675">
        <v>65.069999999999993</v>
      </c>
    </row>
    <row r="231" spans="1:13" ht="14.4" customHeight="1" x14ac:dyDescent="0.3">
      <c r="A231" s="658" t="s">
        <v>2381</v>
      </c>
      <c r="B231" s="659" t="s">
        <v>2311</v>
      </c>
      <c r="C231" s="659" t="s">
        <v>1540</v>
      </c>
      <c r="D231" s="659" t="s">
        <v>1541</v>
      </c>
      <c r="E231" s="659" t="s">
        <v>2312</v>
      </c>
      <c r="F231" s="674"/>
      <c r="G231" s="674"/>
      <c r="H231" s="664">
        <v>0</v>
      </c>
      <c r="I231" s="674">
        <v>2</v>
      </c>
      <c r="J231" s="674">
        <v>368.44</v>
      </c>
      <c r="K231" s="664">
        <v>1</v>
      </c>
      <c r="L231" s="674">
        <v>2</v>
      </c>
      <c r="M231" s="675">
        <v>368.44</v>
      </c>
    </row>
    <row r="232" spans="1:13" ht="14.4" customHeight="1" x14ac:dyDescent="0.3">
      <c r="A232" s="658" t="s">
        <v>2381</v>
      </c>
      <c r="B232" s="659" t="s">
        <v>2315</v>
      </c>
      <c r="C232" s="659" t="s">
        <v>3031</v>
      </c>
      <c r="D232" s="659" t="s">
        <v>3032</v>
      </c>
      <c r="E232" s="659" t="s">
        <v>2316</v>
      </c>
      <c r="F232" s="674">
        <v>1</v>
      </c>
      <c r="G232" s="674">
        <v>116.8</v>
      </c>
      <c r="H232" s="664">
        <v>1</v>
      </c>
      <c r="I232" s="674"/>
      <c r="J232" s="674"/>
      <c r="K232" s="664">
        <v>0</v>
      </c>
      <c r="L232" s="674">
        <v>1</v>
      </c>
      <c r="M232" s="675">
        <v>116.8</v>
      </c>
    </row>
    <row r="233" spans="1:13" ht="14.4" customHeight="1" x14ac:dyDescent="0.3">
      <c r="A233" s="658" t="s">
        <v>2381</v>
      </c>
      <c r="B233" s="659" t="s">
        <v>2357</v>
      </c>
      <c r="C233" s="659" t="s">
        <v>2052</v>
      </c>
      <c r="D233" s="659" t="s">
        <v>2053</v>
      </c>
      <c r="E233" s="659" t="s">
        <v>2054</v>
      </c>
      <c r="F233" s="674"/>
      <c r="G233" s="674"/>
      <c r="H233" s="664">
        <v>0</v>
      </c>
      <c r="I233" s="674">
        <v>2</v>
      </c>
      <c r="J233" s="674">
        <v>444.5</v>
      </c>
      <c r="K233" s="664">
        <v>1</v>
      </c>
      <c r="L233" s="674">
        <v>2</v>
      </c>
      <c r="M233" s="675">
        <v>444.5</v>
      </c>
    </row>
    <row r="234" spans="1:13" ht="14.4" customHeight="1" x14ac:dyDescent="0.3">
      <c r="A234" s="658" t="s">
        <v>2381</v>
      </c>
      <c r="B234" s="659" t="s">
        <v>3287</v>
      </c>
      <c r="C234" s="659" t="s">
        <v>925</v>
      </c>
      <c r="D234" s="659" t="s">
        <v>926</v>
      </c>
      <c r="E234" s="659" t="s">
        <v>927</v>
      </c>
      <c r="F234" s="674"/>
      <c r="G234" s="674"/>
      <c r="H234" s="664">
        <v>0</v>
      </c>
      <c r="I234" s="674">
        <v>3</v>
      </c>
      <c r="J234" s="674">
        <v>285.75</v>
      </c>
      <c r="K234" s="664">
        <v>1</v>
      </c>
      <c r="L234" s="674">
        <v>3</v>
      </c>
      <c r="M234" s="675">
        <v>285.75</v>
      </c>
    </row>
    <row r="235" spans="1:13" ht="14.4" customHeight="1" x14ac:dyDescent="0.3">
      <c r="A235" s="658" t="s">
        <v>2381</v>
      </c>
      <c r="B235" s="659" t="s">
        <v>3288</v>
      </c>
      <c r="C235" s="659" t="s">
        <v>3121</v>
      </c>
      <c r="D235" s="659" t="s">
        <v>3122</v>
      </c>
      <c r="E235" s="659" t="s">
        <v>3123</v>
      </c>
      <c r="F235" s="674">
        <v>2</v>
      </c>
      <c r="G235" s="674">
        <v>628.67999999999995</v>
      </c>
      <c r="H235" s="664">
        <v>1</v>
      </c>
      <c r="I235" s="674"/>
      <c r="J235" s="674"/>
      <c r="K235" s="664">
        <v>0</v>
      </c>
      <c r="L235" s="674">
        <v>2</v>
      </c>
      <c r="M235" s="675">
        <v>628.67999999999995</v>
      </c>
    </row>
    <row r="236" spans="1:13" ht="14.4" customHeight="1" x14ac:dyDescent="0.3">
      <c r="A236" s="658" t="s">
        <v>2381</v>
      </c>
      <c r="B236" s="659" t="s">
        <v>3288</v>
      </c>
      <c r="C236" s="659" t="s">
        <v>3124</v>
      </c>
      <c r="D236" s="659" t="s">
        <v>3125</v>
      </c>
      <c r="E236" s="659" t="s">
        <v>3126</v>
      </c>
      <c r="F236" s="674"/>
      <c r="G236" s="674"/>
      <c r="H236" s="664">
        <v>0</v>
      </c>
      <c r="I236" s="674">
        <v>2</v>
      </c>
      <c r="J236" s="674">
        <v>327.45999999999998</v>
      </c>
      <c r="K236" s="664">
        <v>1</v>
      </c>
      <c r="L236" s="674">
        <v>2</v>
      </c>
      <c r="M236" s="675">
        <v>327.45999999999998</v>
      </c>
    </row>
    <row r="237" spans="1:13" ht="14.4" customHeight="1" x14ac:dyDescent="0.3">
      <c r="A237" s="658" t="s">
        <v>2381</v>
      </c>
      <c r="B237" s="659" t="s">
        <v>3288</v>
      </c>
      <c r="C237" s="659" t="s">
        <v>3127</v>
      </c>
      <c r="D237" s="659" t="s">
        <v>3128</v>
      </c>
      <c r="E237" s="659" t="s">
        <v>2420</v>
      </c>
      <c r="F237" s="674">
        <v>1</v>
      </c>
      <c r="G237" s="674">
        <v>98.23</v>
      </c>
      <c r="H237" s="664">
        <v>1</v>
      </c>
      <c r="I237" s="674"/>
      <c r="J237" s="674"/>
      <c r="K237" s="664">
        <v>0</v>
      </c>
      <c r="L237" s="674">
        <v>1</v>
      </c>
      <c r="M237" s="675">
        <v>98.23</v>
      </c>
    </row>
    <row r="238" spans="1:13" ht="14.4" customHeight="1" x14ac:dyDescent="0.3">
      <c r="A238" s="658" t="s">
        <v>2381</v>
      </c>
      <c r="B238" s="659" t="s">
        <v>3289</v>
      </c>
      <c r="C238" s="659" t="s">
        <v>3107</v>
      </c>
      <c r="D238" s="659" t="s">
        <v>3108</v>
      </c>
      <c r="E238" s="659" t="s">
        <v>3109</v>
      </c>
      <c r="F238" s="674">
        <v>1</v>
      </c>
      <c r="G238" s="674">
        <v>0</v>
      </c>
      <c r="H238" s="664"/>
      <c r="I238" s="674"/>
      <c r="J238" s="674"/>
      <c r="K238" s="664"/>
      <c r="L238" s="674">
        <v>1</v>
      </c>
      <c r="M238" s="675">
        <v>0</v>
      </c>
    </row>
    <row r="239" spans="1:13" ht="14.4" customHeight="1" x14ac:dyDescent="0.3">
      <c r="A239" s="658" t="s">
        <v>2381</v>
      </c>
      <c r="B239" s="659" t="s">
        <v>2332</v>
      </c>
      <c r="C239" s="659" t="s">
        <v>1321</v>
      </c>
      <c r="D239" s="659" t="s">
        <v>2333</v>
      </c>
      <c r="E239" s="659" t="s">
        <v>2334</v>
      </c>
      <c r="F239" s="674"/>
      <c r="G239" s="674"/>
      <c r="H239" s="664">
        <v>0</v>
      </c>
      <c r="I239" s="674">
        <v>1</v>
      </c>
      <c r="J239" s="674">
        <v>6.98</v>
      </c>
      <c r="K239" s="664">
        <v>1</v>
      </c>
      <c r="L239" s="674">
        <v>1</v>
      </c>
      <c r="M239" s="675">
        <v>6.98</v>
      </c>
    </row>
    <row r="240" spans="1:13" ht="14.4" customHeight="1" x14ac:dyDescent="0.3">
      <c r="A240" s="658" t="s">
        <v>2381</v>
      </c>
      <c r="B240" s="659" t="s">
        <v>2332</v>
      </c>
      <c r="C240" s="659" t="s">
        <v>2938</v>
      </c>
      <c r="D240" s="659" t="s">
        <v>2939</v>
      </c>
      <c r="E240" s="659" t="s">
        <v>2940</v>
      </c>
      <c r="F240" s="674"/>
      <c r="G240" s="674"/>
      <c r="H240" s="664">
        <v>0</v>
      </c>
      <c r="I240" s="674">
        <v>3</v>
      </c>
      <c r="J240" s="674">
        <v>32.19</v>
      </c>
      <c r="K240" s="664">
        <v>1</v>
      </c>
      <c r="L240" s="674">
        <v>3</v>
      </c>
      <c r="M240" s="675">
        <v>32.19</v>
      </c>
    </row>
    <row r="241" spans="1:13" ht="14.4" customHeight="1" x14ac:dyDescent="0.3">
      <c r="A241" s="658" t="s">
        <v>2381</v>
      </c>
      <c r="B241" s="659" t="s">
        <v>2332</v>
      </c>
      <c r="C241" s="659" t="s">
        <v>2941</v>
      </c>
      <c r="D241" s="659" t="s">
        <v>2942</v>
      </c>
      <c r="E241" s="659" t="s">
        <v>2735</v>
      </c>
      <c r="F241" s="674"/>
      <c r="G241" s="674"/>
      <c r="H241" s="664">
        <v>0</v>
      </c>
      <c r="I241" s="674">
        <v>4</v>
      </c>
      <c r="J241" s="674">
        <v>70.760000000000005</v>
      </c>
      <c r="K241" s="664">
        <v>1</v>
      </c>
      <c r="L241" s="674">
        <v>4</v>
      </c>
      <c r="M241" s="675">
        <v>70.760000000000005</v>
      </c>
    </row>
    <row r="242" spans="1:13" ht="14.4" customHeight="1" x14ac:dyDescent="0.3">
      <c r="A242" s="658" t="s">
        <v>2381</v>
      </c>
      <c r="B242" s="659" t="s">
        <v>2337</v>
      </c>
      <c r="C242" s="659" t="s">
        <v>2968</v>
      </c>
      <c r="D242" s="659" t="s">
        <v>2969</v>
      </c>
      <c r="E242" s="659" t="s">
        <v>1357</v>
      </c>
      <c r="F242" s="674">
        <v>3</v>
      </c>
      <c r="G242" s="674">
        <v>648.48</v>
      </c>
      <c r="H242" s="664">
        <v>1</v>
      </c>
      <c r="I242" s="674"/>
      <c r="J242" s="674"/>
      <c r="K242" s="664">
        <v>0</v>
      </c>
      <c r="L242" s="674">
        <v>3</v>
      </c>
      <c r="M242" s="675">
        <v>648.48</v>
      </c>
    </row>
    <row r="243" spans="1:13" ht="14.4" customHeight="1" x14ac:dyDescent="0.3">
      <c r="A243" s="658" t="s">
        <v>2381</v>
      </c>
      <c r="B243" s="659" t="s">
        <v>2337</v>
      </c>
      <c r="C243" s="659" t="s">
        <v>1359</v>
      </c>
      <c r="D243" s="659" t="s">
        <v>1360</v>
      </c>
      <c r="E243" s="659" t="s">
        <v>2338</v>
      </c>
      <c r="F243" s="674"/>
      <c r="G243" s="674"/>
      <c r="H243" s="664">
        <v>0</v>
      </c>
      <c r="I243" s="674">
        <v>3</v>
      </c>
      <c r="J243" s="674">
        <v>486.39</v>
      </c>
      <c r="K243" s="664">
        <v>1</v>
      </c>
      <c r="L243" s="674">
        <v>3</v>
      </c>
      <c r="M243" s="675">
        <v>486.39</v>
      </c>
    </row>
    <row r="244" spans="1:13" ht="14.4" customHeight="1" x14ac:dyDescent="0.3">
      <c r="A244" s="658" t="s">
        <v>2381</v>
      </c>
      <c r="B244" s="659" t="s">
        <v>2339</v>
      </c>
      <c r="C244" s="659" t="s">
        <v>1430</v>
      </c>
      <c r="D244" s="659" t="s">
        <v>2340</v>
      </c>
      <c r="E244" s="659" t="s">
        <v>2341</v>
      </c>
      <c r="F244" s="674"/>
      <c r="G244" s="674"/>
      <c r="H244" s="664">
        <v>0</v>
      </c>
      <c r="I244" s="674">
        <v>2</v>
      </c>
      <c r="J244" s="674">
        <v>403.5</v>
      </c>
      <c r="K244" s="664">
        <v>1</v>
      </c>
      <c r="L244" s="674">
        <v>2</v>
      </c>
      <c r="M244" s="675">
        <v>403.5</v>
      </c>
    </row>
    <row r="245" spans="1:13" ht="14.4" customHeight="1" x14ac:dyDescent="0.3">
      <c r="A245" s="658" t="s">
        <v>2381</v>
      </c>
      <c r="B245" s="659" t="s">
        <v>3290</v>
      </c>
      <c r="C245" s="659" t="s">
        <v>2987</v>
      </c>
      <c r="D245" s="659" t="s">
        <v>2988</v>
      </c>
      <c r="E245" s="659" t="s">
        <v>2989</v>
      </c>
      <c r="F245" s="674">
        <v>1</v>
      </c>
      <c r="G245" s="674">
        <v>0</v>
      </c>
      <c r="H245" s="664"/>
      <c r="I245" s="674"/>
      <c r="J245" s="674"/>
      <c r="K245" s="664"/>
      <c r="L245" s="674">
        <v>1</v>
      </c>
      <c r="M245" s="675">
        <v>0</v>
      </c>
    </row>
    <row r="246" spans="1:13" ht="14.4" customHeight="1" x14ac:dyDescent="0.3">
      <c r="A246" s="658" t="s">
        <v>2381</v>
      </c>
      <c r="B246" s="659" t="s">
        <v>3290</v>
      </c>
      <c r="C246" s="659" t="s">
        <v>2990</v>
      </c>
      <c r="D246" s="659" t="s">
        <v>2991</v>
      </c>
      <c r="E246" s="659" t="s">
        <v>1926</v>
      </c>
      <c r="F246" s="674"/>
      <c r="G246" s="674"/>
      <c r="H246" s="664">
        <v>0</v>
      </c>
      <c r="I246" s="674">
        <v>2</v>
      </c>
      <c r="J246" s="674">
        <v>464.88</v>
      </c>
      <c r="K246" s="664">
        <v>1</v>
      </c>
      <c r="L246" s="674">
        <v>2</v>
      </c>
      <c r="M246" s="675">
        <v>464.88</v>
      </c>
    </row>
    <row r="247" spans="1:13" ht="14.4" customHeight="1" x14ac:dyDescent="0.3">
      <c r="A247" s="658" t="s">
        <v>2381</v>
      </c>
      <c r="B247" s="659" t="s">
        <v>3290</v>
      </c>
      <c r="C247" s="659" t="s">
        <v>2992</v>
      </c>
      <c r="D247" s="659" t="s">
        <v>2988</v>
      </c>
      <c r="E247" s="659" t="s">
        <v>2993</v>
      </c>
      <c r="F247" s="674">
        <v>4</v>
      </c>
      <c r="G247" s="674">
        <v>807</v>
      </c>
      <c r="H247" s="664">
        <v>1</v>
      </c>
      <c r="I247" s="674"/>
      <c r="J247" s="674"/>
      <c r="K247" s="664">
        <v>0</v>
      </c>
      <c r="L247" s="674">
        <v>4</v>
      </c>
      <c r="M247" s="675">
        <v>807</v>
      </c>
    </row>
    <row r="248" spans="1:13" ht="14.4" customHeight="1" x14ac:dyDescent="0.3">
      <c r="A248" s="658" t="s">
        <v>2381</v>
      </c>
      <c r="B248" s="659" t="s">
        <v>3290</v>
      </c>
      <c r="C248" s="659" t="s">
        <v>2667</v>
      </c>
      <c r="D248" s="659" t="s">
        <v>2668</v>
      </c>
      <c r="E248" s="659" t="s">
        <v>1967</v>
      </c>
      <c r="F248" s="674">
        <v>1</v>
      </c>
      <c r="G248" s="674">
        <v>216.94</v>
      </c>
      <c r="H248" s="664">
        <v>1</v>
      </c>
      <c r="I248" s="674"/>
      <c r="J248" s="674"/>
      <c r="K248" s="664">
        <v>0</v>
      </c>
      <c r="L248" s="674">
        <v>1</v>
      </c>
      <c r="M248" s="675">
        <v>216.94</v>
      </c>
    </row>
    <row r="249" spans="1:13" ht="14.4" customHeight="1" x14ac:dyDescent="0.3">
      <c r="A249" s="658" t="s">
        <v>2381</v>
      </c>
      <c r="B249" s="659" t="s">
        <v>3291</v>
      </c>
      <c r="C249" s="659" t="s">
        <v>3152</v>
      </c>
      <c r="D249" s="659" t="s">
        <v>3153</v>
      </c>
      <c r="E249" s="659" t="s">
        <v>3154</v>
      </c>
      <c r="F249" s="674"/>
      <c r="G249" s="674"/>
      <c r="H249" s="664">
        <v>0</v>
      </c>
      <c r="I249" s="674">
        <v>1</v>
      </c>
      <c r="J249" s="674">
        <v>1309.48</v>
      </c>
      <c r="K249" s="664">
        <v>1</v>
      </c>
      <c r="L249" s="674">
        <v>1</v>
      </c>
      <c r="M249" s="675">
        <v>1309.48</v>
      </c>
    </row>
    <row r="250" spans="1:13" ht="14.4" customHeight="1" x14ac:dyDescent="0.3">
      <c r="A250" s="658" t="s">
        <v>2381</v>
      </c>
      <c r="B250" s="659" t="s">
        <v>2344</v>
      </c>
      <c r="C250" s="659" t="s">
        <v>2957</v>
      </c>
      <c r="D250" s="659" t="s">
        <v>2958</v>
      </c>
      <c r="E250" s="659" t="s">
        <v>2959</v>
      </c>
      <c r="F250" s="674">
        <v>1</v>
      </c>
      <c r="G250" s="674">
        <v>0</v>
      </c>
      <c r="H250" s="664"/>
      <c r="I250" s="674"/>
      <c r="J250" s="674"/>
      <c r="K250" s="664"/>
      <c r="L250" s="674">
        <v>1</v>
      </c>
      <c r="M250" s="675">
        <v>0</v>
      </c>
    </row>
    <row r="251" spans="1:13" ht="14.4" customHeight="1" x14ac:dyDescent="0.3">
      <c r="A251" s="658" t="s">
        <v>2382</v>
      </c>
      <c r="B251" s="659" t="s">
        <v>2251</v>
      </c>
      <c r="C251" s="659" t="s">
        <v>1241</v>
      </c>
      <c r="D251" s="659" t="s">
        <v>2252</v>
      </c>
      <c r="E251" s="659" t="s">
        <v>2254</v>
      </c>
      <c r="F251" s="674"/>
      <c r="G251" s="674"/>
      <c r="H251" s="664">
        <v>0</v>
      </c>
      <c r="I251" s="674">
        <v>1</v>
      </c>
      <c r="J251" s="674">
        <v>195.92</v>
      </c>
      <c r="K251" s="664">
        <v>1</v>
      </c>
      <c r="L251" s="674">
        <v>1</v>
      </c>
      <c r="M251" s="675">
        <v>195.92</v>
      </c>
    </row>
    <row r="252" spans="1:13" ht="14.4" customHeight="1" x14ac:dyDescent="0.3">
      <c r="A252" s="658" t="s">
        <v>2382</v>
      </c>
      <c r="B252" s="659" t="s">
        <v>2265</v>
      </c>
      <c r="C252" s="659" t="s">
        <v>2794</v>
      </c>
      <c r="D252" s="659" t="s">
        <v>2753</v>
      </c>
      <c r="E252" s="659" t="s">
        <v>1665</v>
      </c>
      <c r="F252" s="674"/>
      <c r="G252" s="674"/>
      <c r="H252" s="664">
        <v>0</v>
      </c>
      <c r="I252" s="674">
        <v>1</v>
      </c>
      <c r="J252" s="674">
        <v>193.14</v>
      </c>
      <c r="K252" s="664">
        <v>1</v>
      </c>
      <c r="L252" s="674">
        <v>1</v>
      </c>
      <c r="M252" s="675">
        <v>193.14</v>
      </c>
    </row>
    <row r="253" spans="1:13" ht="14.4" customHeight="1" x14ac:dyDescent="0.3">
      <c r="A253" s="658" t="s">
        <v>2382</v>
      </c>
      <c r="B253" s="659" t="s">
        <v>2268</v>
      </c>
      <c r="C253" s="659" t="s">
        <v>2681</v>
      </c>
      <c r="D253" s="659" t="s">
        <v>2682</v>
      </c>
      <c r="E253" s="659" t="s">
        <v>2683</v>
      </c>
      <c r="F253" s="674">
        <v>1</v>
      </c>
      <c r="G253" s="674">
        <v>0</v>
      </c>
      <c r="H253" s="664"/>
      <c r="I253" s="674"/>
      <c r="J253" s="674"/>
      <c r="K253" s="664"/>
      <c r="L253" s="674">
        <v>1</v>
      </c>
      <c r="M253" s="675">
        <v>0</v>
      </c>
    </row>
    <row r="254" spans="1:13" ht="14.4" customHeight="1" x14ac:dyDescent="0.3">
      <c r="A254" s="658" t="s">
        <v>2382</v>
      </c>
      <c r="B254" s="659" t="s">
        <v>2271</v>
      </c>
      <c r="C254" s="659" t="s">
        <v>1227</v>
      </c>
      <c r="D254" s="659" t="s">
        <v>1228</v>
      </c>
      <c r="E254" s="659" t="s">
        <v>2272</v>
      </c>
      <c r="F254" s="674"/>
      <c r="G254" s="674"/>
      <c r="H254" s="664">
        <v>0</v>
      </c>
      <c r="I254" s="674">
        <v>3</v>
      </c>
      <c r="J254" s="674">
        <v>225.84</v>
      </c>
      <c r="K254" s="664">
        <v>1</v>
      </c>
      <c r="L254" s="674">
        <v>3</v>
      </c>
      <c r="M254" s="675">
        <v>225.84</v>
      </c>
    </row>
    <row r="255" spans="1:13" ht="14.4" customHeight="1" x14ac:dyDescent="0.3">
      <c r="A255" s="658" t="s">
        <v>2382</v>
      </c>
      <c r="B255" s="659" t="s">
        <v>2271</v>
      </c>
      <c r="C255" s="659" t="s">
        <v>1231</v>
      </c>
      <c r="D255" s="659" t="s">
        <v>1228</v>
      </c>
      <c r="E255" s="659" t="s">
        <v>2273</v>
      </c>
      <c r="F255" s="674"/>
      <c r="G255" s="674"/>
      <c r="H255" s="664">
        <v>0</v>
      </c>
      <c r="I255" s="674">
        <v>1</v>
      </c>
      <c r="J255" s="674">
        <v>150.55000000000001</v>
      </c>
      <c r="K255" s="664">
        <v>1</v>
      </c>
      <c r="L255" s="674">
        <v>1</v>
      </c>
      <c r="M255" s="675">
        <v>150.55000000000001</v>
      </c>
    </row>
    <row r="256" spans="1:13" ht="14.4" customHeight="1" x14ac:dyDescent="0.3">
      <c r="A256" s="658" t="s">
        <v>2382</v>
      </c>
      <c r="B256" s="659" t="s">
        <v>2277</v>
      </c>
      <c r="C256" s="659" t="s">
        <v>1269</v>
      </c>
      <c r="D256" s="659" t="s">
        <v>1270</v>
      </c>
      <c r="E256" s="659" t="s">
        <v>1271</v>
      </c>
      <c r="F256" s="674"/>
      <c r="G256" s="674"/>
      <c r="H256" s="664">
        <v>0</v>
      </c>
      <c r="I256" s="674">
        <v>2</v>
      </c>
      <c r="J256" s="674">
        <v>89.78</v>
      </c>
      <c r="K256" s="664">
        <v>1</v>
      </c>
      <c r="L256" s="674">
        <v>2</v>
      </c>
      <c r="M256" s="675">
        <v>89.78</v>
      </c>
    </row>
    <row r="257" spans="1:13" ht="14.4" customHeight="1" x14ac:dyDescent="0.3">
      <c r="A257" s="658" t="s">
        <v>2382</v>
      </c>
      <c r="B257" s="659" t="s">
        <v>2280</v>
      </c>
      <c r="C257" s="659" t="s">
        <v>1398</v>
      </c>
      <c r="D257" s="659" t="s">
        <v>1399</v>
      </c>
      <c r="E257" s="659" t="s">
        <v>1400</v>
      </c>
      <c r="F257" s="674"/>
      <c r="G257" s="674"/>
      <c r="H257" s="664">
        <v>0</v>
      </c>
      <c r="I257" s="674">
        <v>1</v>
      </c>
      <c r="J257" s="674">
        <v>55.38</v>
      </c>
      <c r="K257" s="664">
        <v>1</v>
      </c>
      <c r="L257" s="674">
        <v>1</v>
      </c>
      <c r="M257" s="675">
        <v>55.38</v>
      </c>
    </row>
    <row r="258" spans="1:13" ht="14.4" customHeight="1" x14ac:dyDescent="0.3">
      <c r="A258" s="658" t="s">
        <v>2382</v>
      </c>
      <c r="B258" s="659" t="s">
        <v>2283</v>
      </c>
      <c r="C258" s="659" t="s">
        <v>1234</v>
      </c>
      <c r="D258" s="659" t="s">
        <v>2284</v>
      </c>
      <c r="E258" s="659" t="s">
        <v>957</v>
      </c>
      <c r="F258" s="674"/>
      <c r="G258" s="674"/>
      <c r="H258" s="664">
        <v>0</v>
      </c>
      <c r="I258" s="674">
        <v>1</v>
      </c>
      <c r="J258" s="674">
        <v>134.83000000000001</v>
      </c>
      <c r="K258" s="664">
        <v>1</v>
      </c>
      <c r="L258" s="674">
        <v>1</v>
      </c>
      <c r="M258" s="675">
        <v>134.83000000000001</v>
      </c>
    </row>
    <row r="259" spans="1:13" ht="14.4" customHeight="1" x14ac:dyDescent="0.3">
      <c r="A259" s="658" t="s">
        <v>2382</v>
      </c>
      <c r="B259" s="659" t="s">
        <v>2291</v>
      </c>
      <c r="C259" s="659" t="s">
        <v>1332</v>
      </c>
      <c r="D259" s="659" t="s">
        <v>1333</v>
      </c>
      <c r="E259" s="659" t="s">
        <v>2292</v>
      </c>
      <c r="F259" s="674"/>
      <c r="G259" s="674"/>
      <c r="H259" s="664">
        <v>0</v>
      </c>
      <c r="I259" s="674">
        <v>1</v>
      </c>
      <c r="J259" s="674">
        <v>435.3</v>
      </c>
      <c r="K259" s="664">
        <v>1</v>
      </c>
      <c r="L259" s="674">
        <v>1</v>
      </c>
      <c r="M259" s="675">
        <v>435.3</v>
      </c>
    </row>
    <row r="260" spans="1:13" ht="14.4" customHeight="1" x14ac:dyDescent="0.3">
      <c r="A260" s="658" t="s">
        <v>2382</v>
      </c>
      <c r="B260" s="659" t="s">
        <v>2291</v>
      </c>
      <c r="C260" s="659" t="s">
        <v>1386</v>
      </c>
      <c r="D260" s="659" t="s">
        <v>1391</v>
      </c>
      <c r="E260" s="659" t="s">
        <v>2293</v>
      </c>
      <c r="F260" s="674"/>
      <c r="G260" s="674"/>
      <c r="H260" s="664">
        <v>0</v>
      </c>
      <c r="I260" s="674">
        <v>1</v>
      </c>
      <c r="J260" s="674">
        <v>201.88</v>
      </c>
      <c r="K260" s="664">
        <v>1</v>
      </c>
      <c r="L260" s="674">
        <v>1</v>
      </c>
      <c r="M260" s="675">
        <v>201.88</v>
      </c>
    </row>
    <row r="261" spans="1:13" ht="14.4" customHeight="1" x14ac:dyDescent="0.3">
      <c r="A261" s="658" t="s">
        <v>2382</v>
      </c>
      <c r="B261" s="659" t="s">
        <v>2339</v>
      </c>
      <c r="C261" s="659" t="s">
        <v>3176</v>
      </c>
      <c r="D261" s="659" t="s">
        <v>3177</v>
      </c>
      <c r="E261" s="659" t="s">
        <v>3178</v>
      </c>
      <c r="F261" s="674"/>
      <c r="G261" s="674"/>
      <c r="H261" s="664">
        <v>0</v>
      </c>
      <c r="I261" s="674">
        <v>3</v>
      </c>
      <c r="J261" s="674">
        <v>807</v>
      </c>
      <c r="K261" s="664">
        <v>1</v>
      </c>
      <c r="L261" s="674">
        <v>3</v>
      </c>
      <c r="M261" s="675">
        <v>807</v>
      </c>
    </row>
    <row r="262" spans="1:13" ht="14.4" customHeight="1" x14ac:dyDescent="0.3">
      <c r="A262" s="658" t="s">
        <v>2383</v>
      </c>
      <c r="B262" s="659" t="s">
        <v>2247</v>
      </c>
      <c r="C262" s="659" t="s">
        <v>1273</v>
      </c>
      <c r="D262" s="659" t="s">
        <v>1210</v>
      </c>
      <c r="E262" s="659" t="s">
        <v>2249</v>
      </c>
      <c r="F262" s="674"/>
      <c r="G262" s="674"/>
      <c r="H262" s="664">
        <v>0</v>
      </c>
      <c r="I262" s="674">
        <v>1</v>
      </c>
      <c r="J262" s="674">
        <v>48.98</v>
      </c>
      <c r="K262" s="664">
        <v>1</v>
      </c>
      <c r="L262" s="674">
        <v>1</v>
      </c>
      <c r="M262" s="675">
        <v>48.98</v>
      </c>
    </row>
    <row r="263" spans="1:13" ht="14.4" customHeight="1" x14ac:dyDescent="0.3">
      <c r="A263" s="658" t="s">
        <v>2383</v>
      </c>
      <c r="B263" s="659" t="s">
        <v>2247</v>
      </c>
      <c r="C263" s="659" t="s">
        <v>2726</v>
      </c>
      <c r="D263" s="659" t="s">
        <v>1210</v>
      </c>
      <c r="E263" s="659" t="s">
        <v>2727</v>
      </c>
      <c r="F263" s="674"/>
      <c r="G263" s="674"/>
      <c r="H263" s="664"/>
      <c r="I263" s="674">
        <v>1</v>
      </c>
      <c r="J263" s="674">
        <v>0</v>
      </c>
      <c r="K263" s="664"/>
      <c r="L263" s="674">
        <v>1</v>
      </c>
      <c r="M263" s="675">
        <v>0</v>
      </c>
    </row>
    <row r="264" spans="1:13" ht="14.4" customHeight="1" x14ac:dyDescent="0.3">
      <c r="A264" s="658" t="s">
        <v>2383</v>
      </c>
      <c r="B264" s="659" t="s">
        <v>2251</v>
      </c>
      <c r="C264" s="659" t="s">
        <v>2710</v>
      </c>
      <c r="D264" s="659" t="s">
        <v>2711</v>
      </c>
      <c r="E264" s="659" t="s">
        <v>2712</v>
      </c>
      <c r="F264" s="674"/>
      <c r="G264" s="674"/>
      <c r="H264" s="664">
        <v>0</v>
      </c>
      <c r="I264" s="674">
        <v>1</v>
      </c>
      <c r="J264" s="674">
        <v>48.98</v>
      </c>
      <c r="K264" s="664">
        <v>1</v>
      </c>
      <c r="L264" s="674">
        <v>1</v>
      </c>
      <c r="M264" s="675">
        <v>48.98</v>
      </c>
    </row>
    <row r="265" spans="1:13" ht="14.4" customHeight="1" x14ac:dyDescent="0.3">
      <c r="A265" s="658" t="s">
        <v>2383</v>
      </c>
      <c r="B265" s="659" t="s">
        <v>2261</v>
      </c>
      <c r="C265" s="659" t="s">
        <v>2717</v>
      </c>
      <c r="D265" s="659" t="s">
        <v>1288</v>
      </c>
      <c r="E265" s="659" t="s">
        <v>2718</v>
      </c>
      <c r="F265" s="674"/>
      <c r="G265" s="674"/>
      <c r="H265" s="664">
        <v>0</v>
      </c>
      <c r="I265" s="674">
        <v>1</v>
      </c>
      <c r="J265" s="674">
        <v>106.31</v>
      </c>
      <c r="K265" s="664">
        <v>1</v>
      </c>
      <c r="L265" s="674">
        <v>1</v>
      </c>
      <c r="M265" s="675">
        <v>106.31</v>
      </c>
    </row>
    <row r="266" spans="1:13" ht="14.4" customHeight="1" x14ac:dyDescent="0.3">
      <c r="A266" s="658" t="s">
        <v>2383</v>
      </c>
      <c r="B266" s="659" t="s">
        <v>2261</v>
      </c>
      <c r="C266" s="659" t="s">
        <v>2719</v>
      </c>
      <c r="D266" s="659" t="s">
        <v>1452</v>
      </c>
      <c r="E266" s="659" t="s">
        <v>1453</v>
      </c>
      <c r="F266" s="674"/>
      <c r="G266" s="674"/>
      <c r="H266" s="664">
        <v>0</v>
      </c>
      <c r="I266" s="674">
        <v>1</v>
      </c>
      <c r="J266" s="674">
        <v>106.3</v>
      </c>
      <c r="K266" s="664">
        <v>1</v>
      </c>
      <c r="L266" s="674">
        <v>1</v>
      </c>
      <c r="M266" s="675">
        <v>106.3</v>
      </c>
    </row>
    <row r="267" spans="1:13" ht="14.4" customHeight="1" x14ac:dyDescent="0.3">
      <c r="A267" s="658" t="s">
        <v>2383</v>
      </c>
      <c r="B267" s="659" t="s">
        <v>2264</v>
      </c>
      <c r="C267" s="659" t="s">
        <v>1347</v>
      </c>
      <c r="D267" s="659" t="s">
        <v>1348</v>
      </c>
      <c r="E267" s="659" t="s">
        <v>1349</v>
      </c>
      <c r="F267" s="674"/>
      <c r="G267" s="674"/>
      <c r="H267" s="664">
        <v>0</v>
      </c>
      <c r="I267" s="674">
        <v>1</v>
      </c>
      <c r="J267" s="674">
        <v>58.29</v>
      </c>
      <c r="K267" s="664">
        <v>1</v>
      </c>
      <c r="L267" s="674">
        <v>1</v>
      </c>
      <c r="M267" s="675">
        <v>58.29</v>
      </c>
    </row>
    <row r="268" spans="1:13" ht="14.4" customHeight="1" x14ac:dyDescent="0.3">
      <c r="A268" s="658" t="s">
        <v>2383</v>
      </c>
      <c r="B268" s="659" t="s">
        <v>2265</v>
      </c>
      <c r="C268" s="659" t="s">
        <v>2752</v>
      </c>
      <c r="D268" s="659" t="s">
        <v>2753</v>
      </c>
      <c r="E268" s="659" t="s">
        <v>2550</v>
      </c>
      <c r="F268" s="674"/>
      <c r="G268" s="674"/>
      <c r="H268" s="664">
        <v>0</v>
      </c>
      <c r="I268" s="674">
        <v>1</v>
      </c>
      <c r="J268" s="674">
        <v>96.58</v>
      </c>
      <c r="K268" s="664">
        <v>1</v>
      </c>
      <c r="L268" s="674">
        <v>1</v>
      </c>
      <c r="M268" s="675">
        <v>96.58</v>
      </c>
    </row>
    <row r="269" spans="1:13" ht="14.4" customHeight="1" x14ac:dyDescent="0.3">
      <c r="A269" s="658" t="s">
        <v>2383</v>
      </c>
      <c r="B269" s="659" t="s">
        <v>2265</v>
      </c>
      <c r="C269" s="659" t="s">
        <v>2494</v>
      </c>
      <c r="D269" s="659" t="s">
        <v>2495</v>
      </c>
      <c r="E269" s="659" t="s">
        <v>2496</v>
      </c>
      <c r="F269" s="674"/>
      <c r="G269" s="674"/>
      <c r="H269" s="664">
        <v>0</v>
      </c>
      <c r="I269" s="674">
        <v>2</v>
      </c>
      <c r="J269" s="674">
        <v>312.5</v>
      </c>
      <c r="K269" s="664">
        <v>1</v>
      </c>
      <c r="L269" s="674">
        <v>2</v>
      </c>
      <c r="M269" s="675">
        <v>312.5</v>
      </c>
    </row>
    <row r="270" spans="1:13" ht="14.4" customHeight="1" x14ac:dyDescent="0.3">
      <c r="A270" s="658" t="s">
        <v>2383</v>
      </c>
      <c r="B270" s="659" t="s">
        <v>2265</v>
      </c>
      <c r="C270" s="659" t="s">
        <v>1336</v>
      </c>
      <c r="D270" s="659" t="s">
        <v>2266</v>
      </c>
      <c r="E270" s="659" t="s">
        <v>1665</v>
      </c>
      <c r="F270" s="674"/>
      <c r="G270" s="674"/>
      <c r="H270" s="664">
        <v>0</v>
      </c>
      <c r="I270" s="674">
        <v>8</v>
      </c>
      <c r="J270" s="674">
        <v>1545.12</v>
      </c>
      <c r="K270" s="664">
        <v>1</v>
      </c>
      <c r="L270" s="674">
        <v>8</v>
      </c>
      <c r="M270" s="675">
        <v>1545.12</v>
      </c>
    </row>
    <row r="271" spans="1:13" ht="14.4" customHeight="1" x14ac:dyDescent="0.3">
      <c r="A271" s="658" t="s">
        <v>2383</v>
      </c>
      <c r="B271" s="659" t="s">
        <v>2268</v>
      </c>
      <c r="C271" s="659" t="s">
        <v>541</v>
      </c>
      <c r="D271" s="659" t="s">
        <v>542</v>
      </c>
      <c r="E271" s="659" t="s">
        <v>543</v>
      </c>
      <c r="F271" s="674">
        <v>1</v>
      </c>
      <c r="G271" s="674">
        <v>104.66</v>
      </c>
      <c r="H271" s="664">
        <v>0.16666666666666669</v>
      </c>
      <c r="I271" s="674">
        <v>5</v>
      </c>
      <c r="J271" s="674">
        <v>523.29999999999995</v>
      </c>
      <c r="K271" s="664">
        <v>0.83333333333333337</v>
      </c>
      <c r="L271" s="674">
        <v>6</v>
      </c>
      <c r="M271" s="675">
        <v>627.95999999999992</v>
      </c>
    </row>
    <row r="272" spans="1:13" ht="14.4" customHeight="1" x14ac:dyDescent="0.3">
      <c r="A272" s="658" t="s">
        <v>2383</v>
      </c>
      <c r="B272" s="659" t="s">
        <v>2268</v>
      </c>
      <c r="C272" s="659" t="s">
        <v>2703</v>
      </c>
      <c r="D272" s="659" t="s">
        <v>2526</v>
      </c>
      <c r="E272" s="659" t="s">
        <v>2683</v>
      </c>
      <c r="F272" s="674">
        <v>1</v>
      </c>
      <c r="G272" s="674">
        <v>387.19</v>
      </c>
      <c r="H272" s="664">
        <v>1</v>
      </c>
      <c r="I272" s="674"/>
      <c r="J272" s="674"/>
      <c r="K272" s="664">
        <v>0</v>
      </c>
      <c r="L272" s="674">
        <v>1</v>
      </c>
      <c r="M272" s="675">
        <v>387.19</v>
      </c>
    </row>
    <row r="273" spans="1:13" ht="14.4" customHeight="1" x14ac:dyDescent="0.3">
      <c r="A273" s="658" t="s">
        <v>2383</v>
      </c>
      <c r="B273" s="659" t="s">
        <v>3292</v>
      </c>
      <c r="C273" s="659" t="s">
        <v>2731</v>
      </c>
      <c r="D273" s="659" t="s">
        <v>2732</v>
      </c>
      <c r="E273" s="659" t="s">
        <v>2733</v>
      </c>
      <c r="F273" s="674"/>
      <c r="G273" s="674"/>
      <c r="H273" s="664">
        <v>0</v>
      </c>
      <c r="I273" s="674">
        <v>1</v>
      </c>
      <c r="J273" s="674">
        <v>167.38</v>
      </c>
      <c r="K273" s="664">
        <v>1</v>
      </c>
      <c r="L273" s="674">
        <v>1</v>
      </c>
      <c r="M273" s="675">
        <v>167.38</v>
      </c>
    </row>
    <row r="274" spans="1:13" ht="14.4" customHeight="1" x14ac:dyDescent="0.3">
      <c r="A274" s="658" t="s">
        <v>2383</v>
      </c>
      <c r="B274" s="659" t="s">
        <v>2271</v>
      </c>
      <c r="C274" s="659" t="s">
        <v>1227</v>
      </c>
      <c r="D274" s="659" t="s">
        <v>1228</v>
      </c>
      <c r="E274" s="659" t="s">
        <v>2272</v>
      </c>
      <c r="F274" s="674"/>
      <c r="G274" s="674"/>
      <c r="H274" s="664">
        <v>0</v>
      </c>
      <c r="I274" s="674">
        <v>5</v>
      </c>
      <c r="J274" s="674">
        <v>376.4</v>
      </c>
      <c r="K274" s="664">
        <v>1</v>
      </c>
      <c r="L274" s="674">
        <v>5</v>
      </c>
      <c r="M274" s="675">
        <v>376.4</v>
      </c>
    </row>
    <row r="275" spans="1:13" ht="14.4" customHeight="1" x14ac:dyDescent="0.3">
      <c r="A275" s="658" t="s">
        <v>2383</v>
      </c>
      <c r="B275" s="659" t="s">
        <v>2274</v>
      </c>
      <c r="C275" s="659" t="s">
        <v>2692</v>
      </c>
      <c r="D275" s="659" t="s">
        <v>1456</v>
      </c>
      <c r="E275" s="659" t="s">
        <v>551</v>
      </c>
      <c r="F275" s="674"/>
      <c r="G275" s="674"/>
      <c r="H275" s="664">
        <v>0</v>
      </c>
      <c r="I275" s="674">
        <v>1</v>
      </c>
      <c r="J275" s="674">
        <v>164.15</v>
      </c>
      <c r="K275" s="664">
        <v>1</v>
      </c>
      <c r="L275" s="674">
        <v>1</v>
      </c>
      <c r="M275" s="675">
        <v>164.15</v>
      </c>
    </row>
    <row r="276" spans="1:13" ht="14.4" customHeight="1" x14ac:dyDescent="0.3">
      <c r="A276" s="658" t="s">
        <v>2383</v>
      </c>
      <c r="B276" s="659" t="s">
        <v>2277</v>
      </c>
      <c r="C276" s="659" t="s">
        <v>2573</v>
      </c>
      <c r="D276" s="659" t="s">
        <v>2574</v>
      </c>
      <c r="E276" s="659" t="s">
        <v>2575</v>
      </c>
      <c r="F276" s="674">
        <v>1</v>
      </c>
      <c r="G276" s="674">
        <v>31.43</v>
      </c>
      <c r="H276" s="664">
        <v>1</v>
      </c>
      <c r="I276" s="674"/>
      <c r="J276" s="674"/>
      <c r="K276" s="664">
        <v>0</v>
      </c>
      <c r="L276" s="674">
        <v>1</v>
      </c>
      <c r="M276" s="675">
        <v>31.43</v>
      </c>
    </row>
    <row r="277" spans="1:13" ht="14.4" customHeight="1" x14ac:dyDescent="0.3">
      <c r="A277" s="658" t="s">
        <v>2383</v>
      </c>
      <c r="B277" s="659" t="s">
        <v>2277</v>
      </c>
      <c r="C277" s="659" t="s">
        <v>1269</v>
      </c>
      <c r="D277" s="659" t="s">
        <v>1270</v>
      </c>
      <c r="E277" s="659" t="s">
        <v>1271</v>
      </c>
      <c r="F277" s="674"/>
      <c r="G277" s="674"/>
      <c r="H277" s="664">
        <v>0</v>
      </c>
      <c r="I277" s="674">
        <v>14</v>
      </c>
      <c r="J277" s="674">
        <v>628.46</v>
      </c>
      <c r="K277" s="664">
        <v>1</v>
      </c>
      <c r="L277" s="674">
        <v>14</v>
      </c>
      <c r="M277" s="675">
        <v>628.46</v>
      </c>
    </row>
    <row r="278" spans="1:13" ht="14.4" customHeight="1" x14ac:dyDescent="0.3">
      <c r="A278" s="658" t="s">
        <v>2383</v>
      </c>
      <c r="B278" s="659" t="s">
        <v>2277</v>
      </c>
      <c r="C278" s="659" t="s">
        <v>1924</v>
      </c>
      <c r="D278" s="659" t="s">
        <v>1925</v>
      </c>
      <c r="E278" s="659" t="s">
        <v>1926</v>
      </c>
      <c r="F278" s="674"/>
      <c r="G278" s="674"/>
      <c r="H278" s="664">
        <v>0</v>
      </c>
      <c r="I278" s="674">
        <v>1</v>
      </c>
      <c r="J278" s="674">
        <v>60.02</v>
      </c>
      <c r="K278" s="664">
        <v>1</v>
      </c>
      <c r="L278" s="674">
        <v>1</v>
      </c>
      <c r="M278" s="675">
        <v>60.02</v>
      </c>
    </row>
    <row r="279" spans="1:13" ht="14.4" customHeight="1" x14ac:dyDescent="0.3">
      <c r="A279" s="658" t="s">
        <v>2383</v>
      </c>
      <c r="B279" s="659" t="s">
        <v>2280</v>
      </c>
      <c r="C279" s="659" t="s">
        <v>2721</v>
      </c>
      <c r="D279" s="659" t="s">
        <v>2722</v>
      </c>
      <c r="E279" s="659" t="s">
        <v>957</v>
      </c>
      <c r="F279" s="674"/>
      <c r="G279" s="674"/>
      <c r="H279" s="664">
        <v>0</v>
      </c>
      <c r="I279" s="674">
        <v>1</v>
      </c>
      <c r="J279" s="674">
        <v>41.53</v>
      </c>
      <c r="K279" s="664">
        <v>1</v>
      </c>
      <c r="L279" s="674">
        <v>1</v>
      </c>
      <c r="M279" s="675">
        <v>41.53</v>
      </c>
    </row>
    <row r="280" spans="1:13" ht="14.4" customHeight="1" x14ac:dyDescent="0.3">
      <c r="A280" s="658" t="s">
        <v>2383</v>
      </c>
      <c r="B280" s="659" t="s">
        <v>2280</v>
      </c>
      <c r="C280" s="659" t="s">
        <v>1398</v>
      </c>
      <c r="D280" s="659" t="s">
        <v>1399</v>
      </c>
      <c r="E280" s="659" t="s">
        <v>1400</v>
      </c>
      <c r="F280" s="674"/>
      <c r="G280" s="674"/>
      <c r="H280" s="664">
        <v>0</v>
      </c>
      <c r="I280" s="674">
        <v>3</v>
      </c>
      <c r="J280" s="674">
        <v>166.14000000000001</v>
      </c>
      <c r="K280" s="664">
        <v>1</v>
      </c>
      <c r="L280" s="674">
        <v>3</v>
      </c>
      <c r="M280" s="675">
        <v>166.14000000000001</v>
      </c>
    </row>
    <row r="281" spans="1:13" ht="14.4" customHeight="1" x14ac:dyDescent="0.3">
      <c r="A281" s="658" t="s">
        <v>2383</v>
      </c>
      <c r="B281" s="659" t="s">
        <v>2280</v>
      </c>
      <c r="C281" s="659" t="s">
        <v>2632</v>
      </c>
      <c r="D281" s="659" t="s">
        <v>2633</v>
      </c>
      <c r="E281" s="659" t="s">
        <v>2634</v>
      </c>
      <c r="F281" s="674">
        <v>1</v>
      </c>
      <c r="G281" s="674">
        <v>51.69</v>
      </c>
      <c r="H281" s="664">
        <v>1</v>
      </c>
      <c r="I281" s="674"/>
      <c r="J281" s="674"/>
      <c r="K281" s="664">
        <v>0</v>
      </c>
      <c r="L281" s="674">
        <v>1</v>
      </c>
      <c r="M281" s="675">
        <v>51.69</v>
      </c>
    </row>
    <row r="282" spans="1:13" ht="14.4" customHeight="1" x14ac:dyDescent="0.3">
      <c r="A282" s="658" t="s">
        <v>2383</v>
      </c>
      <c r="B282" s="659" t="s">
        <v>3278</v>
      </c>
      <c r="C282" s="659" t="s">
        <v>2749</v>
      </c>
      <c r="D282" s="659" t="s">
        <v>2750</v>
      </c>
      <c r="E282" s="659" t="s">
        <v>2751</v>
      </c>
      <c r="F282" s="674">
        <v>1</v>
      </c>
      <c r="G282" s="674">
        <v>157.76</v>
      </c>
      <c r="H282" s="664">
        <v>1</v>
      </c>
      <c r="I282" s="674"/>
      <c r="J282" s="674"/>
      <c r="K282" s="664">
        <v>0</v>
      </c>
      <c r="L282" s="674">
        <v>1</v>
      </c>
      <c r="M282" s="675">
        <v>157.76</v>
      </c>
    </row>
    <row r="283" spans="1:13" ht="14.4" customHeight="1" x14ac:dyDescent="0.3">
      <c r="A283" s="658" t="s">
        <v>2383</v>
      </c>
      <c r="B283" s="659" t="s">
        <v>2283</v>
      </c>
      <c r="C283" s="659" t="s">
        <v>1234</v>
      </c>
      <c r="D283" s="659" t="s">
        <v>2284</v>
      </c>
      <c r="E283" s="659" t="s">
        <v>957</v>
      </c>
      <c r="F283" s="674"/>
      <c r="G283" s="674"/>
      <c r="H283" s="664">
        <v>0</v>
      </c>
      <c r="I283" s="674">
        <v>1</v>
      </c>
      <c r="J283" s="674">
        <v>134.83000000000001</v>
      </c>
      <c r="K283" s="664">
        <v>1</v>
      </c>
      <c r="L283" s="674">
        <v>1</v>
      </c>
      <c r="M283" s="675">
        <v>134.83000000000001</v>
      </c>
    </row>
    <row r="284" spans="1:13" ht="14.4" customHeight="1" x14ac:dyDescent="0.3">
      <c r="A284" s="658" t="s">
        <v>2383</v>
      </c>
      <c r="B284" s="659" t="s">
        <v>2283</v>
      </c>
      <c r="C284" s="659" t="s">
        <v>2651</v>
      </c>
      <c r="D284" s="659" t="s">
        <v>1213</v>
      </c>
      <c r="E284" s="659" t="s">
        <v>2652</v>
      </c>
      <c r="F284" s="674"/>
      <c r="G284" s="674"/>
      <c r="H284" s="664">
        <v>0</v>
      </c>
      <c r="I284" s="674">
        <v>2</v>
      </c>
      <c r="J284" s="674">
        <v>43.84</v>
      </c>
      <c r="K284" s="664">
        <v>1</v>
      </c>
      <c r="L284" s="674">
        <v>2</v>
      </c>
      <c r="M284" s="675">
        <v>43.84</v>
      </c>
    </row>
    <row r="285" spans="1:13" ht="14.4" customHeight="1" x14ac:dyDescent="0.3">
      <c r="A285" s="658" t="s">
        <v>2383</v>
      </c>
      <c r="B285" s="659" t="s">
        <v>2283</v>
      </c>
      <c r="C285" s="659" t="s">
        <v>2476</v>
      </c>
      <c r="D285" s="659" t="s">
        <v>1216</v>
      </c>
      <c r="E285" s="659" t="s">
        <v>2406</v>
      </c>
      <c r="F285" s="674"/>
      <c r="G285" s="674"/>
      <c r="H285" s="664">
        <v>0</v>
      </c>
      <c r="I285" s="674">
        <v>2</v>
      </c>
      <c r="J285" s="674">
        <v>67.44</v>
      </c>
      <c r="K285" s="664">
        <v>1</v>
      </c>
      <c r="L285" s="674">
        <v>2</v>
      </c>
      <c r="M285" s="675">
        <v>67.44</v>
      </c>
    </row>
    <row r="286" spans="1:13" ht="14.4" customHeight="1" x14ac:dyDescent="0.3">
      <c r="A286" s="658" t="s">
        <v>2383</v>
      </c>
      <c r="B286" s="659" t="s">
        <v>2283</v>
      </c>
      <c r="C286" s="659" t="s">
        <v>1295</v>
      </c>
      <c r="D286" s="659" t="s">
        <v>2285</v>
      </c>
      <c r="E286" s="659" t="s">
        <v>890</v>
      </c>
      <c r="F286" s="674"/>
      <c r="G286" s="674"/>
      <c r="H286" s="664">
        <v>0</v>
      </c>
      <c r="I286" s="674">
        <v>3</v>
      </c>
      <c r="J286" s="674">
        <v>202.26</v>
      </c>
      <c r="K286" s="664">
        <v>1</v>
      </c>
      <c r="L286" s="674">
        <v>3</v>
      </c>
      <c r="M286" s="675">
        <v>202.26</v>
      </c>
    </row>
    <row r="287" spans="1:13" ht="14.4" customHeight="1" x14ac:dyDescent="0.3">
      <c r="A287" s="658" t="s">
        <v>2383</v>
      </c>
      <c r="B287" s="659" t="s">
        <v>2288</v>
      </c>
      <c r="C287" s="659" t="s">
        <v>2739</v>
      </c>
      <c r="D287" s="659" t="s">
        <v>2740</v>
      </c>
      <c r="E287" s="659" t="s">
        <v>2741</v>
      </c>
      <c r="F287" s="674">
        <v>1</v>
      </c>
      <c r="G287" s="674">
        <v>134.13</v>
      </c>
      <c r="H287" s="664">
        <v>1</v>
      </c>
      <c r="I287" s="674"/>
      <c r="J287" s="674"/>
      <c r="K287" s="664">
        <v>0</v>
      </c>
      <c r="L287" s="674">
        <v>1</v>
      </c>
      <c r="M287" s="675">
        <v>134.13</v>
      </c>
    </row>
    <row r="288" spans="1:13" ht="14.4" customHeight="1" x14ac:dyDescent="0.3">
      <c r="A288" s="658" t="s">
        <v>2383</v>
      </c>
      <c r="B288" s="659" t="s">
        <v>2291</v>
      </c>
      <c r="C288" s="659" t="s">
        <v>2690</v>
      </c>
      <c r="D288" s="659" t="s">
        <v>2691</v>
      </c>
      <c r="E288" s="659" t="s">
        <v>2293</v>
      </c>
      <c r="F288" s="674"/>
      <c r="G288" s="674"/>
      <c r="H288" s="664">
        <v>0</v>
      </c>
      <c r="I288" s="674">
        <v>1</v>
      </c>
      <c r="J288" s="674">
        <v>201.88</v>
      </c>
      <c r="K288" s="664">
        <v>1</v>
      </c>
      <c r="L288" s="674">
        <v>1</v>
      </c>
      <c r="M288" s="675">
        <v>201.88</v>
      </c>
    </row>
    <row r="289" spans="1:13" ht="14.4" customHeight="1" x14ac:dyDescent="0.3">
      <c r="A289" s="658" t="s">
        <v>2383</v>
      </c>
      <c r="B289" s="659" t="s">
        <v>2291</v>
      </c>
      <c r="C289" s="659" t="s">
        <v>1328</v>
      </c>
      <c r="D289" s="659" t="s">
        <v>1333</v>
      </c>
      <c r="E289" s="659" t="s">
        <v>1357</v>
      </c>
      <c r="F289" s="674"/>
      <c r="G289" s="674"/>
      <c r="H289" s="664">
        <v>0</v>
      </c>
      <c r="I289" s="674">
        <v>11</v>
      </c>
      <c r="J289" s="674">
        <v>1436.49</v>
      </c>
      <c r="K289" s="664">
        <v>1</v>
      </c>
      <c r="L289" s="674">
        <v>11</v>
      </c>
      <c r="M289" s="675">
        <v>1436.49</v>
      </c>
    </row>
    <row r="290" spans="1:13" ht="14.4" customHeight="1" x14ac:dyDescent="0.3">
      <c r="A290" s="658" t="s">
        <v>2383</v>
      </c>
      <c r="B290" s="659" t="s">
        <v>2291</v>
      </c>
      <c r="C290" s="659" t="s">
        <v>1386</v>
      </c>
      <c r="D290" s="659" t="s">
        <v>1391</v>
      </c>
      <c r="E290" s="659" t="s">
        <v>2293</v>
      </c>
      <c r="F290" s="674"/>
      <c r="G290" s="674"/>
      <c r="H290" s="664">
        <v>0</v>
      </c>
      <c r="I290" s="674">
        <v>4</v>
      </c>
      <c r="J290" s="674">
        <v>807.52</v>
      </c>
      <c r="K290" s="664">
        <v>1</v>
      </c>
      <c r="L290" s="674">
        <v>4</v>
      </c>
      <c r="M290" s="675">
        <v>807.52</v>
      </c>
    </row>
    <row r="291" spans="1:13" ht="14.4" customHeight="1" x14ac:dyDescent="0.3">
      <c r="A291" s="658" t="s">
        <v>2383</v>
      </c>
      <c r="B291" s="659" t="s">
        <v>2295</v>
      </c>
      <c r="C291" s="659" t="s">
        <v>2736</v>
      </c>
      <c r="D291" s="659" t="s">
        <v>2737</v>
      </c>
      <c r="E291" s="659" t="s">
        <v>1926</v>
      </c>
      <c r="F291" s="674"/>
      <c r="G291" s="674"/>
      <c r="H291" s="664">
        <v>0</v>
      </c>
      <c r="I291" s="674">
        <v>1</v>
      </c>
      <c r="J291" s="674">
        <v>130.59</v>
      </c>
      <c r="K291" s="664">
        <v>1</v>
      </c>
      <c r="L291" s="674">
        <v>1</v>
      </c>
      <c r="M291" s="675">
        <v>130.59</v>
      </c>
    </row>
    <row r="292" spans="1:13" ht="14.4" customHeight="1" x14ac:dyDescent="0.3">
      <c r="A292" s="658" t="s">
        <v>2383</v>
      </c>
      <c r="B292" s="659" t="s">
        <v>2295</v>
      </c>
      <c r="C292" s="659" t="s">
        <v>2655</v>
      </c>
      <c r="D292" s="659" t="s">
        <v>2656</v>
      </c>
      <c r="E292" s="659" t="s">
        <v>1357</v>
      </c>
      <c r="F292" s="674"/>
      <c r="G292" s="674"/>
      <c r="H292" s="664">
        <v>0</v>
      </c>
      <c r="I292" s="674">
        <v>1</v>
      </c>
      <c r="J292" s="674">
        <v>201.88</v>
      </c>
      <c r="K292" s="664">
        <v>1</v>
      </c>
      <c r="L292" s="674">
        <v>1</v>
      </c>
      <c r="M292" s="675">
        <v>201.88</v>
      </c>
    </row>
    <row r="293" spans="1:13" ht="14.4" customHeight="1" x14ac:dyDescent="0.3">
      <c r="A293" s="658" t="s">
        <v>2384</v>
      </c>
      <c r="B293" s="659" t="s">
        <v>2247</v>
      </c>
      <c r="C293" s="659" t="s">
        <v>2545</v>
      </c>
      <c r="D293" s="659" t="s">
        <v>1277</v>
      </c>
      <c r="E293" s="659" t="s">
        <v>2546</v>
      </c>
      <c r="F293" s="674"/>
      <c r="G293" s="674"/>
      <c r="H293" s="664"/>
      <c r="I293" s="674">
        <v>1</v>
      </c>
      <c r="J293" s="674">
        <v>0</v>
      </c>
      <c r="K293" s="664"/>
      <c r="L293" s="674">
        <v>1</v>
      </c>
      <c r="M293" s="675">
        <v>0</v>
      </c>
    </row>
    <row r="294" spans="1:13" ht="14.4" customHeight="1" x14ac:dyDescent="0.3">
      <c r="A294" s="658" t="s">
        <v>2384</v>
      </c>
      <c r="B294" s="659" t="s">
        <v>2265</v>
      </c>
      <c r="C294" s="659" t="s">
        <v>2492</v>
      </c>
      <c r="D294" s="659" t="s">
        <v>1325</v>
      </c>
      <c r="E294" s="659" t="s">
        <v>2493</v>
      </c>
      <c r="F294" s="674"/>
      <c r="G294" s="674"/>
      <c r="H294" s="664">
        <v>0</v>
      </c>
      <c r="I294" s="674">
        <v>1</v>
      </c>
      <c r="J294" s="674">
        <v>49.01</v>
      </c>
      <c r="K294" s="664">
        <v>1</v>
      </c>
      <c r="L294" s="674">
        <v>1</v>
      </c>
      <c r="M294" s="675">
        <v>49.01</v>
      </c>
    </row>
    <row r="295" spans="1:13" ht="14.4" customHeight="1" x14ac:dyDescent="0.3">
      <c r="A295" s="658" t="s">
        <v>2384</v>
      </c>
      <c r="B295" s="659" t="s">
        <v>2265</v>
      </c>
      <c r="C295" s="659" t="s">
        <v>1336</v>
      </c>
      <c r="D295" s="659" t="s">
        <v>2266</v>
      </c>
      <c r="E295" s="659" t="s">
        <v>1665</v>
      </c>
      <c r="F295" s="674"/>
      <c r="G295" s="674"/>
      <c r="H295" s="664">
        <v>0</v>
      </c>
      <c r="I295" s="674">
        <v>1</v>
      </c>
      <c r="J295" s="674">
        <v>193.14</v>
      </c>
      <c r="K295" s="664">
        <v>1</v>
      </c>
      <c r="L295" s="674">
        <v>1</v>
      </c>
      <c r="M295" s="675">
        <v>193.14</v>
      </c>
    </row>
    <row r="296" spans="1:13" ht="14.4" customHeight="1" x14ac:dyDescent="0.3">
      <c r="A296" s="658" t="s">
        <v>2384</v>
      </c>
      <c r="B296" s="659" t="s">
        <v>2267</v>
      </c>
      <c r="C296" s="659" t="s">
        <v>1310</v>
      </c>
      <c r="D296" s="659" t="s">
        <v>1304</v>
      </c>
      <c r="E296" s="659" t="s">
        <v>1264</v>
      </c>
      <c r="F296" s="674"/>
      <c r="G296" s="674"/>
      <c r="H296" s="664">
        <v>0</v>
      </c>
      <c r="I296" s="674">
        <v>1</v>
      </c>
      <c r="J296" s="674">
        <v>2916.16</v>
      </c>
      <c r="K296" s="664">
        <v>1</v>
      </c>
      <c r="L296" s="674">
        <v>1</v>
      </c>
      <c r="M296" s="675">
        <v>2916.16</v>
      </c>
    </row>
    <row r="297" spans="1:13" ht="14.4" customHeight="1" x14ac:dyDescent="0.3">
      <c r="A297" s="658" t="s">
        <v>2384</v>
      </c>
      <c r="B297" s="659" t="s">
        <v>2268</v>
      </c>
      <c r="C297" s="659" t="s">
        <v>2756</v>
      </c>
      <c r="D297" s="659" t="s">
        <v>2611</v>
      </c>
      <c r="E297" s="659" t="s">
        <v>2757</v>
      </c>
      <c r="F297" s="674">
        <v>1</v>
      </c>
      <c r="G297" s="674">
        <v>0</v>
      </c>
      <c r="H297" s="664"/>
      <c r="I297" s="674"/>
      <c r="J297" s="674"/>
      <c r="K297" s="664"/>
      <c r="L297" s="674">
        <v>1</v>
      </c>
      <c r="M297" s="675">
        <v>0</v>
      </c>
    </row>
    <row r="298" spans="1:13" ht="14.4" customHeight="1" x14ac:dyDescent="0.3">
      <c r="A298" s="658" t="s">
        <v>2384</v>
      </c>
      <c r="B298" s="659" t="s">
        <v>2268</v>
      </c>
      <c r="C298" s="659" t="s">
        <v>2608</v>
      </c>
      <c r="D298" s="659" t="s">
        <v>2755</v>
      </c>
      <c r="E298" s="659"/>
      <c r="F298" s="674">
        <v>1</v>
      </c>
      <c r="G298" s="674">
        <v>0</v>
      </c>
      <c r="H298" s="664"/>
      <c r="I298" s="674"/>
      <c r="J298" s="674"/>
      <c r="K298" s="664"/>
      <c r="L298" s="674">
        <v>1</v>
      </c>
      <c r="M298" s="675">
        <v>0</v>
      </c>
    </row>
    <row r="299" spans="1:13" ht="14.4" customHeight="1" x14ac:dyDescent="0.3">
      <c r="A299" s="658" t="s">
        <v>2384</v>
      </c>
      <c r="B299" s="659" t="s">
        <v>2268</v>
      </c>
      <c r="C299" s="659" t="s">
        <v>2758</v>
      </c>
      <c r="D299" s="659" t="s">
        <v>2759</v>
      </c>
      <c r="E299" s="659" t="s">
        <v>2760</v>
      </c>
      <c r="F299" s="674">
        <v>1</v>
      </c>
      <c r="G299" s="674">
        <v>0</v>
      </c>
      <c r="H299" s="664"/>
      <c r="I299" s="674"/>
      <c r="J299" s="674"/>
      <c r="K299" s="664"/>
      <c r="L299" s="674">
        <v>1</v>
      </c>
      <c r="M299" s="675">
        <v>0</v>
      </c>
    </row>
    <row r="300" spans="1:13" ht="14.4" customHeight="1" x14ac:dyDescent="0.3">
      <c r="A300" s="658" t="s">
        <v>2384</v>
      </c>
      <c r="B300" s="659" t="s">
        <v>2277</v>
      </c>
      <c r="C300" s="659" t="s">
        <v>1269</v>
      </c>
      <c r="D300" s="659" t="s">
        <v>1270</v>
      </c>
      <c r="E300" s="659" t="s">
        <v>1271</v>
      </c>
      <c r="F300" s="674"/>
      <c r="G300" s="674"/>
      <c r="H300" s="664">
        <v>0</v>
      </c>
      <c r="I300" s="674">
        <v>1</v>
      </c>
      <c r="J300" s="674">
        <v>44.89</v>
      </c>
      <c r="K300" s="664">
        <v>1</v>
      </c>
      <c r="L300" s="674">
        <v>1</v>
      </c>
      <c r="M300" s="675">
        <v>44.89</v>
      </c>
    </row>
    <row r="301" spans="1:13" ht="14.4" customHeight="1" x14ac:dyDescent="0.3">
      <c r="A301" s="658" t="s">
        <v>2384</v>
      </c>
      <c r="B301" s="659" t="s">
        <v>2277</v>
      </c>
      <c r="C301" s="659" t="s">
        <v>1924</v>
      </c>
      <c r="D301" s="659" t="s">
        <v>1925</v>
      </c>
      <c r="E301" s="659" t="s">
        <v>1926</v>
      </c>
      <c r="F301" s="674"/>
      <c r="G301" s="674"/>
      <c r="H301" s="664">
        <v>0</v>
      </c>
      <c r="I301" s="674">
        <v>2</v>
      </c>
      <c r="J301" s="674">
        <v>120.04</v>
      </c>
      <c r="K301" s="664">
        <v>1</v>
      </c>
      <c r="L301" s="674">
        <v>2</v>
      </c>
      <c r="M301" s="675">
        <v>120.04</v>
      </c>
    </row>
    <row r="302" spans="1:13" ht="14.4" customHeight="1" x14ac:dyDescent="0.3">
      <c r="A302" s="658" t="s">
        <v>2384</v>
      </c>
      <c r="B302" s="659" t="s">
        <v>2280</v>
      </c>
      <c r="C302" s="659" t="s">
        <v>1398</v>
      </c>
      <c r="D302" s="659" t="s">
        <v>1399</v>
      </c>
      <c r="E302" s="659" t="s">
        <v>1400</v>
      </c>
      <c r="F302" s="674"/>
      <c r="G302" s="674"/>
      <c r="H302" s="664">
        <v>0</v>
      </c>
      <c r="I302" s="674">
        <v>1</v>
      </c>
      <c r="J302" s="674">
        <v>55.38</v>
      </c>
      <c r="K302" s="664">
        <v>1</v>
      </c>
      <c r="L302" s="674">
        <v>1</v>
      </c>
      <c r="M302" s="675">
        <v>55.38</v>
      </c>
    </row>
    <row r="303" spans="1:13" ht="14.4" customHeight="1" x14ac:dyDescent="0.3">
      <c r="A303" s="658" t="s">
        <v>2384</v>
      </c>
      <c r="B303" s="659" t="s">
        <v>2283</v>
      </c>
      <c r="C303" s="659" t="s">
        <v>1234</v>
      </c>
      <c r="D303" s="659" t="s">
        <v>2284</v>
      </c>
      <c r="E303" s="659" t="s">
        <v>957</v>
      </c>
      <c r="F303" s="674"/>
      <c r="G303" s="674"/>
      <c r="H303" s="664">
        <v>0</v>
      </c>
      <c r="I303" s="674">
        <v>1</v>
      </c>
      <c r="J303" s="674">
        <v>134.83000000000001</v>
      </c>
      <c r="K303" s="664">
        <v>1</v>
      </c>
      <c r="L303" s="674">
        <v>1</v>
      </c>
      <c r="M303" s="675">
        <v>134.83000000000001</v>
      </c>
    </row>
    <row r="304" spans="1:13" ht="14.4" customHeight="1" x14ac:dyDescent="0.3">
      <c r="A304" s="658" t="s">
        <v>2384</v>
      </c>
      <c r="B304" s="659" t="s">
        <v>2283</v>
      </c>
      <c r="C304" s="659" t="s">
        <v>1295</v>
      </c>
      <c r="D304" s="659" t="s">
        <v>2285</v>
      </c>
      <c r="E304" s="659" t="s">
        <v>890</v>
      </c>
      <c r="F304" s="674"/>
      <c r="G304" s="674"/>
      <c r="H304" s="664">
        <v>0</v>
      </c>
      <c r="I304" s="674">
        <v>2</v>
      </c>
      <c r="J304" s="674">
        <v>134.84</v>
      </c>
      <c r="K304" s="664">
        <v>1</v>
      </c>
      <c r="L304" s="674">
        <v>2</v>
      </c>
      <c r="M304" s="675">
        <v>134.84</v>
      </c>
    </row>
    <row r="305" spans="1:13" ht="14.4" customHeight="1" x14ac:dyDescent="0.3">
      <c r="A305" s="658" t="s">
        <v>2384</v>
      </c>
      <c r="B305" s="659" t="s">
        <v>2290</v>
      </c>
      <c r="C305" s="659" t="s">
        <v>1355</v>
      </c>
      <c r="D305" s="659" t="s">
        <v>1356</v>
      </c>
      <c r="E305" s="659" t="s">
        <v>1357</v>
      </c>
      <c r="F305" s="674"/>
      <c r="G305" s="674"/>
      <c r="H305" s="664">
        <v>0</v>
      </c>
      <c r="I305" s="674">
        <v>1</v>
      </c>
      <c r="J305" s="674">
        <v>65.3</v>
      </c>
      <c r="K305" s="664">
        <v>1</v>
      </c>
      <c r="L305" s="674">
        <v>1</v>
      </c>
      <c r="M305" s="675">
        <v>65.3</v>
      </c>
    </row>
    <row r="306" spans="1:13" ht="14.4" customHeight="1" x14ac:dyDescent="0.3">
      <c r="A306" s="658" t="s">
        <v>2384</v>
      </c>
      <c r="B306" s="659" t="s">
        <v>2291</v>
      </c>
      <c r="C306" s="659" t="s">
        <v>1386</v>
      </c>
      <c r="D306" s="659" t="s">
        <v>1391</v>
      </c>
      <c r="E306" s="659" t="s">
        <v>2293</v>
      </c>
      <c r="F306" s="674"/>
      <c r="G306" s="674"/>
      <c r="H306" s="664">
        <v>0</v>
      </c>
      <c r="I306" s="674">
        <v>2</v>
      </c>
      <c r="J306" s="674">
        <v>403.76</v>
      </c>
      <c r="K306" s="664">
        <v>1</v>
      </c>
      <c r="L306" s="674">
        <v>2</v>
      </c>
      <c r="M306" s="675">
        <v>403.76</v>
      </c>
    </row>
    <row r="307" spans="1:13" ht="14.4" customHeight="1" x14ac:dyDescent="0.3">
      <c r="A307" s="658" t="s">
        <v>2385</v>
      </c>
      <c r="B307" s="659" t="s">
        <v>2265</v>
      </c>
      <c r="C307" s="659" t="s">
        <v>2494</v>
      </c>
      <c r="D307" s="659" t="s">
        <v>2495</v>
      </c>
      <c r="E307" s="659" t="s">
        <v>2496</v>
      </c>
      <c r="F307" s="674"/>
      <c r="G307" s="674"/>
      <c r="H307" s="664">
        <v>0</v>
      </c>
      <c r="I307" s="674">
        <v>1</v>
      </c>
      <c r="J307" s="674">
        <v>156.25</v>
      </c>
      <c r="K307" s="664">
        <v>1</v>
      </c>
      <c r="L307" s="674">
        <v>1</v>
      </c>
      <c r="M307" s="675">
        <v>156.25</v>
      </c>
    </row>
    <row r="308" spans="1:13" ht="14.4" customHeight="1" x14ac:dyDescent="0.3">
      <c r="A308" s="658" t="s">
        <v>2385</v>
      </c>
      <c r="B308" s="659" t="s">
        <v>2268</v>
      </c>
      <c r="C308" s="659" t="s">
        <v>2767</v>
      </c>
      <c r="D308" s="659" t="s">
        <v>2768</v>
      </c>
      <c r="E308" s="659" t="s">
        <v>2683</v>
      </c>
      <c r="F308" s="674"/>
      <c r="G308" s="674"/>
      <c r="H308" s="664">
        <v>0</v>
      </c>
      <c r="I308" s="674">
        <v>1</v>
      </c>
      <c r="J308" s="674">
        <v>97.68</v>
      </c>
      <c r="K308" s="664">
        <v>1</v>
      </c>
      <c r="L308" s="674">
        <v>1</v>
      </c>
      <c r="M308" s="675">
        <v>97.68</v>
      </c>
    </row>
    <row r="309" spans="1:13" ht="14.4" customHeight="1" x14ac:dyDescent="0.3">
      <c r="A309" s="658" t="s">
        <v>2385</v>
      </c>
      <c r="B309" s="659" t="s">
        <v>2268</v>
      </c>
      <c r="C309" s="659" t="s">
        <v>541</v>
      </c>
      <c r="D309" s="659" t="s">
        <v>542</v>
      </c>
      <c r="E309" s="659" t="s">
        <v>543</v>
      </c>
      <c r="F309" s="674">
        <v>1</v>
      </c>
      <c r="G309" s="674">
        <v>104.66</v>
      </c>
      <c r="H309" s="664">
        <v>1</v>
      </c>
      <c r="I309" s="674"/>
      <c r="J309" s="674"/>
      <c r="K309" s="664">
        <v>0</v>
      </c>
      <c r="L309" s="674">
        <v>1</v>
      </c>
      <c r="M309" s="675">
        <v>104.66</v>
      </c>
    </row>
    <row r="310" spans="1:13" ht="14.4" customHeight="1" x14ac:dyDescent="0.3">
      <c r="A310" s="658" t="s">
        <v>2385</v>
      </c>
      <c r="B310" s="659" t="s">
        <v>2268</v>
      </c>
      <c r="C310" s="659" t="s">
        <v>2610</v>
      </c>
      <c r="D310" s="659" t="s">
        <v>2611</v>
      </c>
      <c r="E310" s="659" t="s">
        <v>2612</v>
      </c>
      <c r="F310" s="674">
        <v>1</v>
      </c>
      <c r="G310" s="674">
        <v>0</v>
      </c>
      <c r="H310" s="664"/>
      <c r="I310" s="674"/>
      <c r="J310" s="674"/>
      <c r="K310" s="664"/>
      <c r="L310" s="674">
        <v>1</v>
      </c>
      <c r="M310" s="675">
        <v>0</v>
      </c>
    </row>
    <row r="311" spans="1:13" ht="14.4" customHeight="1" x14ac:dyDescent="0.3">
      <c r="A311" s="658" t="s">
        <v>2385</v>
      </c>
      <c r="B311" s="659" t="s">
        <v>2268</v>
      </c>
      <c r="C311" s="659" t="s">
        <v>2608</v>
      </c>
      <c r="D311" s="659" t="s">
        <v>2755</v>
      </c>
      <c r="E311" s="659"/>
      <c r="F311" s="674">
        <v>2</v>
      </c>
      <c r="G311" s="674">
        <v>0</v>
      </c>
      <c r="H311" s="664"/>
      <c r="I311" s="674"/>
      <c r="J311" s="674"/>
      <c r="K311" s="664"/>
      <c r="L311" s="674">
        <v>2</v>
      </c>
      <c r="M311" s="675">
        <v>0</v>
      </c>
    </row>
    <row r="312" spans="1:13" ht="14.4" customHeight="1" x14ac:dyDescent="0.3">
      <c r="A312" s="658" t="s">
        <v>2385</v>
      </c>
      <c r="B312" s="659" t="s">
        <v>2271</v>
      </c>
      <c r="C312" s="659" t="s">
        <v>1227</v>
      </c>
      <c r="D312" s="659" t="s">
        <v>1228</v>
      </c>
      <c r="E312" s="659" t="s">
        <v>2272</v>
      </c>
      <c r="F312" s="674"/>
      <c r="G312" s="674"/>
      <c r="H312" s="664">
        <v>0</v>
      </c>
      <c r="I312" s="674">
        <v>2</v>
      </c>
      <c r="J312" s="674">
        <v>150.56</v>
      </c>
      <c r="K312" s="664">
        <v>1</v>
      </c>
      <c r="L312" s="674">
        <v>2</v>
      </c>
      <c r="M312" s="675">
        <v>150.56</v>
      </c>
    </row>
    <row r="313" spans="1:13" ht="14.4" customHeight="1" x14ac:dyDescent="0.3">
      <c r="A313" s="658" t="s">
        <v>2385</v>
      </c>
      <c r="B313" s="659" t="s">
        <v>3284</v>
      </c>
      <c r="C313" s="659" t="s">
        <v>2625</v>
      </c>
      <c r="D313" s="659" t="s">
        <v>2626</v>
      </c>
      <c r="E313" s="659" t="s">
        <v>771</v>
      </c>
      <c r="F313" s="674">
        <v>3</v>
      </c>
      <c r="G313" s="674">
        <v>180.06</v>
      </c>
      <c r="H313" s="664">
        <v>1</v>
      </c>
      <c r="I313" s="674"/>
      <c r="J313" s="674"/>
      <c r="K313" s="664">
        <v>0</v>
      </c>
      <c r="L313" s="674">
        <v>3</v>
      </c>
      <c r="M313" s="675">
        <v>180.06</v>
      </c>
    </row>
    <row r="314" spans="1:13" ht="14.4" customHeight="1" x14ac:dyDescent="0.3">
      <c r="A314" s="658" t="s">
        <v>2385</v>
      </c>
      <c r="B314" s="659" t="s">
        <v>2277</v>
      </c>
      <c r="C314" s="659" t="s">
        <v>2573</v>
      </c>
      <c r="D314" s="659" t="s">
        <v>2574</v>
      </c>
      <c r="E314" s="659" t="s">
        <v>2575</v>
      </c>
      <c r="F314" s="674">
        <v>1</v>
      </c>
      <c r="G314" s="674">
        <v>31.43</v>
      </c>
      <c r="H314" s="664">
        <v>1</v>
      </c>
      <c r="I314" s="674"/>
      <c r="J314" s="674"/>
      <c r="K314" s="664">
        <v>0</v>
      </c>
      <c r="L314" s="674">
        <v>1</v>
      </c>
      <c r="M314" s="675">
        <v>31.43</v>
      </c>
    </row>
    <row r="315" spans="1:13" ht="14.4" customHeight="1" x14ac:dyDescent="0.3">
      <c r="A315" s="658" t="s">
        <v>2385</v>
      </c>
      <c r="B315" s="659" t="s">
        <v>2277</v>
      </c>
      <c r="C315" s="659" t="s">
        <v>1269</v>
      </c>
      <c r="D315" s="659" t="s">
        <v>1270</v>
      </c>
      <c r="E315" s="659" t="s">
        <v>1271</v>
      </c>
      <c r="F315" s="674"/>
      <c r="G315" s="674"/>
      <c r="H315" s="664">
        <v>0</v>
      </c>
      <c r="I315" s="674">
        <v>5</v>
      </c>
      <c r="J315" s="674">
        <v>224.45</v>
      </c>
      <c r="K315" s="664">
        <v>1</v>
      </c>
      <c r="L315" s="674">
        <v>5</v>
      </c>
      <c r="M315" s="675">
        <v>224.45</v>
      </c>
    </row>
    <row r="316" spans="1:13" ht="14.4" customHeight="1" x14ac:dyDescent="0.3">
      <c r="A316" s="658" t="s">
        <v>2385</v>
      </c>
      <c r="B316" s="659" t="s">
        <v>2280</v>
      </c>
      <c r="C316" s="659" t="s">
        <v>1398</v>
      </c>
      <c r="D316" s="659" t="s">
        <v>1399</v>
      </c>
      <c r="E316" s="659" t="s">
        <v>1400</v>
      </c>
      <c r="F316" s="674"/>
      <c r="G316" s="674"/>
      <c r="H316" s="664">
        <v>0</v>
      </c>
      <c r="I316" s="674">
        <v>1</v>
      </c>
      <c r="J316" s="674">
        <v>55.38</v>
      </c>
      <c r="K316" s="664">
        <v>1</v>
      </c>
      <c r="L316" s="674">
        <v>1</v>
      </c>
      <c r="M316" s="675">
        <v>55.38</v>
      </c>
    </row>
    <row r="317" spans="1:13" ht="14.4" customHeight="1" x14ac:dyDescent="0.3">
      <c r="A317" s="658" t="s">
        <v>2385</v>
      </c>
      <c r="B317" s="659" t="s">
        <v>2283</v>
      </c>
      <c r="C317" s="659" t="s">
        <v>1295</v>
      </c>
      <c r="D317" s="659" t="s">
        <v>2285</v>
      </c>
      <c r="E317" s="659" t="s">
        <v>890</v>
      </c>
      <c r="F317" s="674"/>
      <c r="G317" s="674"/>
      <c r="H317" s="664">
        <v>0</v>
      </c>
      <c r="I317" s="674">
        <v>1</v>
      </c>
      <c r="J317" s="674">
        <v>67.42</v>
      </c>
      <c r="K317" s="664">
        <v>1</v>
      </c>
      <c r="L317" s="674">
        <v>1</v>
      </c>
      <c r="M317" s="675">
        <v>67.42</v>
      </c>
    </row>
    <row r="318" spans="1:13" ht="14.4" customHeight="1" x14ac:dyDescent="0.3">
      <c r="A318" s="658" t="s">
        <v>2385</v>
      </c>
      <c r="B318" s="659" t="s">
        <v>2291</v>
      </c>
      <c r="C318" s="659" t="s">
        <v>1328</v>
      </c>
      <c r="D318" s="659" t="s">
        <v>1333</v>
      </c>
      <c r="E318" s="659" t="s">
        <v>1357</v>
      </c>
      <c r="F318" s="674"/>
      <c r="G318" s="674"/>
      <c r="H318" s="664">
        <v>0</v>
      </c>
      <c r="I318" s="674">
        <v>1</v>
      </c>
      <c r="J318" s="674">
        <v>130.59</v>
      </c>
      <c r="K318" s="664">
        <v>1</v>
      </c>
      <c r="L318" s="674">
        <v>1</v>
      </c>
      <c r="M318" s="675">
        <v>130.59</v>
      </c>
    </row>
    <row r="319" spans="1:13" ht="14.4" customHeight="1" x14ac:dyDescent="0.3">
      <c r="A319" s="658" t="s">
        <v>2385</v>
      </c>
      <c r="B319" s="659" t="s">
        <v>2291</v>
      </c>
      <c r="C319" s="659" t="s">
        <v>1386</v>
      </c>
      <c r="D319" s="659" t="s">
        <v>1391</v>
      </c>
      <c r="E319" s="659" t="s">
        <v>2293</v>
      </c>
      <c r="F319" s="674"/>
      <c r="G319" s="674"/>
      <c r="H319" s="664">
        <v>0</v>
      </c>
      <c r="I319" s="674">
        <v>2</v>
      </c>
      <c r="J319" s="674">
        <v>403.76</v>
      </c>
      <c r="K319" s="664">
        <v>1</v>
      </c>
      <c r="L319" s="674">
        <v>2</v>
      </c>
      <c r="M319" s="675">
        <v>403.76</v>
      </c>
    </row>
    <row r="320" spans="1:13" ht="14.4" customHeight="1" x14ac:dyDescent="0.3">
      <c r="A320" s="658" t="s">
        <v>2385</v>
      </c>
      <c r="B320" s="659" t="s">
        <v>2295</v>
      </c>
      <c r="C320" s="659" t="s">
        <v>3087</v>
      </c>
      <c r="D320" s="659" t="s">
        <v>2737</v>
      </c>
      <c r="E320" s="659" t="s">
        <v>1946</v>
      </c>
      <c r="F320" s="674"/>
      <c r="G320" s="674"/>
      <c r="H320" s="664">
        <v>0</v>
      </c>
      <c r="I320" s="674">
        <v>2</v>
      </c>
      <c r="J320" s="674">
        <v>783.54</v>
      </c>
      <c r="K320" s="664">
        <v>1</v>
      </c>
      <c r="L320" s="674">
        <v>2</v>
      </c>
      <c r="M320" s="675">
        <v>783.54</v>
      </c>
    </row>
    <row r="321" spans="1:13" ht="14.4" customHeight="1" x14ac:dyDescent="0.3">
      <c r="A321" s="658" t="s">
        <v>2385</v>
      </c>
      <c r="B321" s="659" t="s">
        <v>2304</v>
      </c>
      <c r="C321" s="659" t="s">
        <v>1529</v>
      </c>
      <c r="D321" s="659" t="s">
        <v>2305</v>
      </c>
      <c r="E321" s="659" t="s">
        <v>2306</v>
      </c>
      <c r="F321" s="674"/>
      <c r="G321" s="674"/>
      <c r="H321" s="664">
        <v>0</v>
      </c>
      <c r="I321" s="674">
        <v>1</v>
      </c>
      <c r="J321" s="674">
        <v>333.31</v>
      </c>
      <c r="K321" s="664">
        <v>1</v>
      </c>
      <c r="L321" s="674">
        <v>1</v>
      </c>
      <c r="M321" s="675">
        <v>333.31</v>
      </c>
    </row>
    <row r="322" spans="1:13" ht="14.4" customHeight="1" x14ac:dyDescent="0.3">
      <c r="A322" s="658" t="s">
        <v>2385</v>
      </c>
      <c r="B322" s="659" t="s">
        <v>2322</v>
      </c>
      <c r="C322" s="659" t="s">
        <v>1544</v>
      </c>
      <c r="D322" s="659" t="s">
        <v>1545</v>
      </c>
      <c r="E322" s="659" t="s">
        <v>2312</v>
      </c>
      <c r="F322" s="674"/>
      <c r="G322" s="674"/>
      <c r="H322" s="664">
        <v>0</v>
      </c>
      <c r="I322" s="674">
        <v>1</v>
      </c>
      <c r="J322" s="674">
        <v>69.86</v>
      </c>
      <c r="K322" s="664">
        <v>1</v>
      </c>
      <c r="L322" s="674">
        <v>1</v>
      </c>
      <c r="M322" s="675">
        <v>69.86</v>
      </c>
    </row>
    <row r="323" spans="1:13" ht="14.4" customHeight="1" x14ac:dyDescent="0.3">
      <c r="A323" s="658" t="s">
        <v>2385</v>
      </c>
      <c r="B323" s="659" t="s">
        <v>2332</v>
      </c>
      <c r="C323" s="659" t="s">
        <v>3179</v>
      </c>
      <c r="D323" s="659" t="s">
        <v>3180</v>
      </c>
      <c r="E323" s="659" t="s">
        <v>2334</v>
      </c>
      <c r="F323" s="674">
        <v>2</v>
      </c>
      <c r="G323" s="674">
        <v>13.96</v>
      </c>
      <c r="H323" s="664">
        <v>1</v>
      </c>
      <c r="I323" s="674"/>
      <c r="J323" s="674"/>
      <c r="K323" s="664">
        <v>0</v>
      </c>
      <c r="L323" s="674">
        <v>2</v>
      </c>
      <c r="M323" s="675">
        <v>13.96</v>
      </c>
    </row>
    <row r="324" spans="1:13" ht="14.4" customHeight="1" x14ac:dyDescent="0.3">
      <c r="A324" s="658" t="s">
        <v>2386</v>
      </c>
      <c r="B324" s="659" t="s">
        <v>2247</v>
      </c>
      <c r="C324" s="659" t="s">
        <v>2669</v>
      </c>
      <c r="D324" s="659" t="s">
        <v>1277</v>
      </c>
      <c r="E324" s="659" t="s">
        <v>1278</v>
      </c>
      <c r="F324" s="674"/>
      <c r="G324" s="674"/>
      <c r="H324" s="664"/>
      <c r="I324" s="674">
        <v>1</v>
      </c>
      <c r="J324" s="674">
        <v>0</v>
      </c>
      <c r="K324" s="664"/>
      <c r="L324" s="674">
        <v>1</v>
      </c>
      <c r="M324" s="675">
        <v>0</v>
      </c>
    </row>
    <row r="325" spans="1:13" ht="14.4" customHeight="1" x14ac:dyDescent="0.3">
      <c r="A325" s="658" t="s">
        <v>2386</v>
      </c>
      <c r="B325" s="659" t="s">
        <v>2251</v>
      </c>
      <c r="C325" s="659" t="s">
        <v>1237</v>
      </c>
      <c r="D325" s="659" t="s">
        <v>2252</v>
      </c>
      <c r="E325" s="659" t="s">
        <v>2253</v>
      </c>
      <c r="F325" s="674"/>
      <c r="G325" s="674"/>
      <c r="H325" s="664">
        <v>0</v>
      </c>
      <c r="I325" s="674">
        <v>10</v>
      </c>
      <c r="J325" s="674">
        <v>979.69999999999993</v>
      </c>
      <c r="K325" s="664">
        <v>1</v>
      </c>
      <c r="L325" s="674">
        <v>10</v>
      </c>
      <c r="M325" s="675">
        <v>979.69999999999993</v>
      </c>
    </row>
    <row r="326" spans="1:13" ht="14.4" customHeight="1" x14ac:dyDescent="0.3">
      <c r="A326" s="658" t="s">
        <v>2386</v>
      </c>
      <c r="B326" s="659" t="s">
        <v>2261</v>
      </c>
      <c r="C326" s="659" t="s">
        <v>3219</v>
      </c>
      <c r="D326" s="659" t="s">
        <v>3220</v>
      </c>
      <c r="E326" s="659" t="s">
        <v>3221</v>
      </c>
      <c r="F326" s="674">
        <v>1</v>
      </c>
      <c r="G326" s="674">
        <v>0</v>
      </c>
      <c r="H326" s="664"/>
      <c r="I326" s="674"/>
      <c r="J326" s="674"/>
      <c r="K326" s="664"/>
      <c r="L326" s="674">
        <v>1</v>
      </c>
      <c r="M326" s="675">
        <v>0</v>
      </c>
    </row>
    <row r="327" spans="1:13" ht="14.4" customHeight="1" x14ac:dyDescent="0.3">
      <c r="A327" s="658" t="s">
        <v>2386</v>
      </c>
      <c r="B327" s="659" t="s">
        <v>2264</v>
      </c>
      <c r="C327" s="659" t="s">
        <v>1347</v>
      </c>
      <c r="D327" s="659" t="s">
        <v>1348</v>
      </c>
      <c r="E327" s="659" t="s">
        <v>1349</v>
      </c>
      <c r="F327" s="674"/>
      <c r="G327" s="674"/>
      <c r="H327" s="664">
        <v>0</v>
      </c>
      <c r="I327" s="674">
        <v>1</v>
      </c>
      <c r="J327" s="674">
        <v>58.29</v>
      </c>
      <c r="K327" s="664">
        <v>1</v>
      </c>
      <c r="L327" s="674">
        <v>1</v>
      </c>
      <c r="M327" s="675">
        <v>58.29</v>
      </c>
    </row>
    <row r="328" spans="1:13" ht="14.4" customHeight="1" x14ac:dyDescent="0.3">
      <c r="A328" s="658" t="s">
        <v>2386</v>
      </c>
      <c r="B328" s="659" t="s">
        <v>2265</v>
      </c>
      <c r="C328" s="659" t="s">
        <v>2492</v>
      </c>
      <c r="D328" s="659" t="s">
        <v>1325</v>
      </c>
      <c r="E328" s="659" t="s">
        <v>2493</v>
      </c>
      <c r="F328" s="674"/>
      <c r="G328" s="674"/>
      <c r="H328" s="664">
        <v>0</v>
      </c>
      <c r="I328" s="674">
        <v>1</v>
      </c>
      <c r="J328" s="674">
        <v>49.01</v>
      </c>
      <c r="K328" s="664">
        <v>1</v>
      </c>
      <c r="L328" s="674">
        <v>1</v>
      </c>
      <c r="M328" s="675">
        <v>49.01</v>
      </c>
    </row>
    <row r="329" spans="1:13" ht="14.4" customHeight="1" x14ac:dyDescent="0.3">
      <c r="A329" s="658" t="s">
        <v>2386</v>
      </c>
      <c r="B329" s="659" t="s">
        <v>2265</v>
      </c>
      <c r="C329" s="659" t="s">
        <v>2794</v>
      </c>
      <c r="D329" s="659" t="s">
        <v>2753</v>
      </c>
      <c r="E329" s="659" t="s">
        <v>1665</v>
      </c>
      <c r="F329" s="674"/>
      <c r="G329" s="674"/>
      <c r="H329" s="664">
        <v>0</v>
      </c>
      <c r="I329" s="674">
        <v>4</v>
      </c>
      <c r="J329" s="674">
        <v>772.56</v>
      </c>
      <c r="K329" s="664">
        <v>1</v>
      </c>
      <c r="L329" s="674">
        <v>4</v>
      </c>
      <c r="M329" s="675">
        <v>772.56</v>
      </c>
    </row>
    <row r="330" spans="1:13" ht="14.4" customHeight="1" x14ac:dyDescent="0.3">
      <c r="A330" s="658" t="s">
        <v>2386</v>
      </c>
      <c r="B330" s="659" t="s">
        <v>2267</v>
      </c>
      <c r="C330" s="659" t="s">
        <v>1303</v>
      </c>
      <c r="D330" s="659" t="s">
        <v>1304</v>
      </c>
      <c r="E330" s="659" t="s">
        <v>1258</v>
      </c>
      <c r="F330" s="674"/>
      <c r="G330" s="674"/>
      <c r="H330" s="664">
        <v>0</v>
      </c>
      <c r="I330" s="674">
        <v>1</v>
      </c>
      <c r="J330" s="674">
        <v>1749.69</v>
      </c>
      <c r="K330" s="664">
        <v>1</v>
      </c>
      <c r="L330" s="674">
        <v>1</v>
      </c>
      <c r="M330" s="675">
        <v>1749.69</v>
      </c>
    </row>
    <row r="331" spans="1:13" ht="14.4" customHeight="1" x14ac:dyDescent="0.3">
      <c r="A331" s="658" t="s">
        <v>2386</v>
      </c>
      <c r="B331" s="659" t="s">
        <v>2267</v>
      </c>
      <c r="C331" s="659" t="s">
        <v>3222</v>
      </c>
      <c r="D331" s="659" t="s">
        <v>1304</v>
      </c>
      <c r="E331" s="659" t="s">
        <v>3223</v>
      </c>
      <c r="F331" s="674">
        <v>1</v>
      </c>
      <c r="G331" s="674">
        <v>0</v>
      </c>
      <c r="H331" s="664"/>
      <c r="I331" s="674"/>
      <c r="J331" s="674"/>
      <c r="K331" s="664"/>
      <c r="L331" s="674">
        <v>1</v>
      </c>
      <c r="M331" s="675">
        <v>0</v>
      </c>
    </row>
    <row r="332" spans="1:13" ht="14.4" customHeight="1" x14ac:dyDescent="0.3">
      <c r="A332" s="658" t="s">
        <v>2386</v>
      </c>
      <c r="B332" s="659" t="s">
        <v>2267</v>
      </c>
      <c r="C332" s="659" t="s">
        <v>1310</v>
      </c>
      <c r="D332" s="659" t="s">
        <v>1304</v>
      </c>
      <c r="E332" s="659" t="s">
        <v>1264</v>
      </c>
      <c r="F332" s="674"/>
      <c r="G332" s="674"/>
      <c r="H332" s="664">
        <v>0</v>
      </c>
      <c r="I332" s="674">
        <v>1</v>
      </c>
      <c r="J332" s="674">
        <v>2916.16</v>
      </c>
      <c r="K332" s="664">
        <v>1</v>
      </c>
      <c r="L332" s="674">
        <v>1</v>
      </c>
      <c r="M332" s="675">
        <v>2916.16</v>
      </c>
    </row>
    <row r="333" spans="1:13" ht="14.4" customHeight="1" x14ac:dyDescent="0.3">
      <c r="A333" s="658" t="s">
        <v>2386</v>
      </c>
      <c r="B333" s="659" t="s">
        <v>2268</v>
      </c>
      <c r="C333" s="659" t="s">
        <v>541</v>
      </c>
      <c r="D333" s="659" t="s">
        <v>542</v>
      </c>
      <c r="E333" s="659" t="s">
        <v>543</v>
      </c>
      <c r="F333" s="674">
        <v>1</v>
      </c>
      <c r="G333" s="674">
        <v>104.66</v>
      </c>
      <c r="H333" s="664">
        <v>0.33333333333333331</v>
      </c>
      <c r="I333" s="674">
        <v>2</v>
      </c>
      <c r="J333" s="674">
        <v>209.32</v>
      </c>
      <c r="K333" s="664">
        <v>0.66666666666666663</v>
      </c>
      <c r="L333" s="674">
        <v>3</v>
      </c>
      <c r="M333" s="675">
        <v>313.98</v>
      </c>
    </row>
    <row r="334" spans="1:13" ht="14.4" customHeight="1" x14ac:dyDescent="0.3">
      <c r="A334" s="658" t="s">
        <v>2386</v>
      </c>
      <c r="B334" s="659" t="s">
        <v>2268</v>
      </c>
      <c r="C334" s="659" t="s">
        <v>2780</v>
      </c>
      <c r="D334" s="659" t="s">
        <v>542</v>
      </c>
      <c r="E334" s="659" t="s">
        <v>2683</v>
      </c>
      <c r="F334" s="674">
        <v>3</v>
      </c>
      <c r="G334" s="674">
        <v>0</v>
      </c>
      <c r="H334" s="664"/>
      <c r="I334" s="674"/>
      <c r="J334" s="674"/>
      <c r="K334" s="664"/>
      <c r="L334" s="674">
        <v>3</v>
      </c>
      <c r="M334" s="675">
        <v>0</v>
      </c>
    </row>
    <row r="335" spans="1:13" ht="14.4" customHeight="1" x14ac:dyDescent="0.3">
      <c r="A335" s="658" t="s">
        <v>2386</v>
      </c>
      <c r="B335" s="659" t="s">
        <v>3277</v>
      </c>
      <c r="C335" s="659" t="s">
        <v>2807</v>
      </c>
      <c r="D335" s="659" t="s">
        <v>2808</v>
      </c>
      <c r="E335" s="659" t="s">
        <v>2809</v>
      </c>
      <c r="F335" s="674"/>
      <c r="G335" s="674"/>
      <c r="H335" s="664">
        <v>0</v>
      </c>
      <c r="I335" s="674">
        <v>3</v>
      </c>
      <c r="J335" s="674">
        <v>6355.26</v>
      </c>
      <c r="K335" s="664">
        <v>1</v>
      </c>
      <c r="L335" s="674">
        <v>3</v>
      </c>
      <c r="M335" s="675">
        <v>6355.26</v>
      </c>
    </row>
    <row r="336" spans="1:13" ht="14.4" customHeight="1" x14ac:dyDescent="0.3">
      <c r="A336" s="658" t="s">
        <v>2386</v>
      </c>
      <c r="B336" s="659" t="s">
        <v>3292</v>
      </c>
      <c r="C336" s="659" t="s">
        <v>2785</v>
      </c>
      <c r="D336" s="659" t="s">
        <v>2732</v>
      </c>
      <c r="E336" s="659" t="s">
        <v>2786</v>
      </c>
      <c r="F336" s="674">
        <v>1</v>
      </c>
      <c r="G336" s="674">
        <v>334.76</v>
      </c>
      <c r="H336" s="664">
        <v>1</v>
      </c>
      <c r="I336" s="674"/>
      <c r="J336" s="674"/>
      <c r="K336" s="664">
        <v>0</v>
      </c>
      <c r="L336" s="674">
        <v>1</v>
      </c>
      <c r="M336" s="675">
        <v>334.76</v>
      </c>
    </row>
    <row r="337" spans="1:13" ht="14.4" customHeight="1" x14ac:dyDescent="0.3">
      <c r="A337" s="658" t="s">
        <v>2386</v>
      </c>
      <c r="B337" s="659" t="s">
        <v>2271</v>
      </c>
      <c r="C337" s="659" t="s">
        <v>1227</v>
      </c>
      <c r="D337" s="659" t="s">
        <v>1228</v>
      </c>
      <c r="E337" s="659" t="s">
        <v>2272</v>
      </c>
      <c r="F337" s="674"/>
      <c r="G337" s="674"/>
      <c r="H337" s="664">
        <v>0</v>
      </c>
      <c r="I337" s="674">
        <v>1</v>
      </c>
      <c r="J337" s="674">
        <v>75.28</v>
      </c>
      <c r="K337" s="664">
        <v>1</v>
      </c>
      <c r="L337" s="674">
        <v>1</v>
      </c>
      <c r="M337" s="675">
        <v>75.28</v>
      </c>
    </row>
    <row r="338" spans="1:13" ht="14.4" customHeight="1" x14ac:dyDescent="0.3">
      <c r="A338" s="658" t="s">
        <v>2386</v>
      </c>
      <c r="B338" s="659" t="s">
        <v>2271</v>
      </c>
      <c r="C338" s="659" t="s">
        <v>1231</v>
      </c>
      <c r="D338" s="659" t="s">
        <v>1228</v>
      </c>
      <c r="E338" s="659" t="s">
        <v>2273</v>
      </c>
      <c r="F338" s="674"/>
      <c r="G338" s="674"/>
      <c r="H338" s="664">
        <v>0</v>
      </c>
      <c r="I338" s="674">
        <v>2</v>
      </c>
      <c r="J338" s="674">
        <v>301.10000000000002</v>
      </c>
      <c r="K338" s="664">
        <v>1</v>
      </c>
      <c r="L338" s="674">
        <v>2</v>
      </c>
      <c r="M338" s="675">
        <v>301.10000000000002</v>
      </c>
    </row>
    <row r="339" spans="1:13" ht="14.4" customHeight="1" x14ac:dyDescent="0.3">
      <c r="A339" s="658" t="s">
        <v>2386</v>
      </c>
      <c r="B339" s="659" t="s">
        <v>2271</v>
      </c>
      <c r="C339" s="659" t="s">
        <v>3184</v>
      </c>
      <c r="D339" s="659" t="s">
        <v>2563</v>
      </c>
      <c r="E339" s="659" t="s">
        <v>3185</v>
      </c>
      <c r="F339" s="674">
        <v>1</v>
      </c>
      <c r="G339" s="674">
        <v>125.46</v>
      </c>
      <c r="H339" s="664">
        <v>1</v>
      </c>
      <c r="I339" s="674"/>
      <c r="J339" s="674"/>
      <c r="K339" s="664">
        <v>0</v>
      </c>
      <c r="L339" s="674">
        <v>1</v>
      </c>
      <c r="M339" s="675">
        <v>125.46</v>
      </c>
    </row>
    <row r="340" spans="1:13" ht="14.4" customHeight="1" x14ac:dyDescent="0.3">
      <c r="A340" s="658" t="s">
        <v>2386</v>
      </c>
      <c r="B340" s="659" t="s">
        <v>2271</v>
      </c>
      <c r="C340" s="659" t="s">
        <v>2562</v>
      </c>
      <c r="D340" s="659" t="s">
        <v>2563</v>
      </c>
      <c r="E340" s="659" t="s">
        <v>2272</v>
      </c>
      <c r="F340" s="674">
        <v>1</v>
      </c>
      <c r="G340" s="674">
        <v>0</v>
      </c>
      <c r="H340" s="664"/>
      <c r="I340" s="674"/>
      <c r="J340" s="674"/>
      <c r="K340" s="664"/>
      <c r="L340" s="674">
        <v>1</v>
      </c>
      <c r="M340" s="675">
        <v>0</v>
      </c>
    </row>
    <row r="341" spans="1:13" ht="14.4" customHeight="1" x14ac:dyDescent="0.3">
      <c r="A341" s="658" t="s">
        <v>2386</v>
      </c>
      <c r="B341" s="659" t="s">
        <v>2276</v>
      </c>
      <c r="C341" s="659" t="s">
        <v>1284</v>
      </c>
      <c r="D341" s="659" t="s">
        <v>1281</v>
      </c>
      <c r="E341" s="659" t="s">
        <v>1285</v>
      </c>
      <c r="F341" s="674"/>
      <c r="G341" s="674"/>
      <c r="H341" s="664">
        <v>0</v>
      </c>
      <c r="I341" s="674">
        <v>1</v>
      </c>
      <c r="J341" s="674">
        <v>146.63</v>
      </c>
      <c r="K341" s="664">
        <v>1</v>
      </c>
      <c r="L341" s="674">
        <v>1</v>
      </c>
      <c r="M341" s="675">
        <v>146.63</v>
      </c>
    </row>
    <row r="342" spans="1:13" ht="14.4" customHeight="1" x14ac:dyDescent="0.3">
      <c r="A342" s="658" t="s">
        <v>2386</v>
      </c>
      <c r="B342" s="659" t="s">
        <v>2277</v>
      </c>
      <c r="C342" s="659" t="s">
        <v>2950</v>
      </c>
      <c r="D342" s="659" t="s">
        <v>1270</v>
      </c>
      <c r="E342" s="659" t="s">
        <v>897</v>
      </c>
      <c r="F342" s="674">
        <v>1</v>
      </c>
      <c r="G342" s="674">
        <v>134.66</v>
      </c>
      <c r="H342" s="664">
        <v>1</v>
      </c>
      <c r="I342" s="674"/>
      <c r="J342" s="674"/>
      <c r="K342" s="664">
        <v>0</v>
      </c>
      <c r="L342" s="674">
        <v>1</v>
      </c>
      <c r="M342" s="675">
        <v>134.66</v>
      </c>
    </row>
    <row r="343" spans="1:13" ht="14.4" customHeight="1" x14ac:dyDescent="0.3">
      <c r="A343" s="658" t="s">
        <v>2386</v>
      </c>
      <c r="B343" s="659" t="s">
        <v>2277</v>
      </c>
      <c r="C343" s="659" t="s">
        <v>2573</v>
      </c>
      <c r="D343" s="659" t="s">
        <v>2574</v>
      </c>
      <c r="E343" s="659" t="s">
        <v>2575</v>
      </c>
      <c r="F343" s="674">
        <v>3</v>
      </c>
      <c r="G343" s="674">
        <v>94.289999999999992</v>
      </c>
      <c r="H343" s="664">
        <v>1</v>
      </c>
      <c r="I343" s="674"/>
      <c r="J343" s="674"/>
      <c r="K343" s="664">
        <v>0</v>
      </c>
      <c r="L343" s="674">
        <v>3</v>
      </c>
      <c r="M343" s="675">
        <v>94.289999999999992</v>
      </c>
    </row>
    <row r="344" spans="1:13" ht="14.4" customHeight="1" x14ac:dyDescent="0.3">
      <c r="A344" s="658" t="s">
        <v>2386</v>
      </c>
      <c r="B344" s="659" t="s">
        <v>2277</v>
      </c>
      <c r="C344" s="659" t="s">
        <v>1269</v>
      </c>
      <c r="D344" s="659" t="s">
        <v>1270</v>
      </c>
      <c r="E344" s="659" t="s">
        <v>1271</v>
      </c>
      <c r="F344" s="674"/>
      <c r="G344" s="674"/>
      <c r="H344" s="664">
        <v>0</v>
      </c>
      <c r="I344" s="674">
        <v>2</v>
      </c>
      <c r="J344" s="674">
        <v>89.78</v>
      </c>
      <c r="K344" s="664">
        <v>1</v>
      </c>
      <c r="L344" s="674">
        <v>2</v>
      </c>
      <c r="M344" s="675">
        <v>89.78</v>
      </c>
    </row>
    <row r="345" spans="1:13" ht="14.4" customHeight="1" x14ac:dyDescent="0.3">
      <c r="A345" s="658" t="s">
        <v>2386</v>
      </c>
      <c r="B345" s="659" t="s">
        <v>2277</v>
      </c>
      <c r="C345" s="659" t="s">
        <v>1924</v>
      </c>
      <c r="D345" s="659" t="s">
        <v>1925</v>
      </c>
      <c r="E345" s="659" t="s">
        <v>1926</v>
      </c>
      <c r="F345" s="674"/>
      <c r="G345" s="674"/>
      <c r="H345" s="664">
        <v>0</v>
      </c>
      <c r="I345" s="674">
        <v>3</v>
      </c>
      <c r="J345" s="674">
        <v>180.06</v>
      </c>
      <c r="K345" s="664">
        <v>1</v>
      </c>
      <c r="L345" s="674">
        <v>3</v>
      </c>
      <c r="M345" s="675">
        <v>180.06</v>
      </c>
    </row>
    <row r="346" spans="1:13" ht="14.4" customHeight="1" x14ac:dyDescent="0.3">
      <c r="A346" s="658" t="s">
        <v>2386</v>
      </c>
      <c r="B346" s="659" t="s">
        <v>2277</v>
      </c>
      <c r="C346" s="659" t="s">
        <v>2576</v>
      </c>
      <c r="D346" s="659" t="s">
        <v>2577</v>
      </c>
      <c r="E346" s="659" t="s">
        <v>1271</v>
      </c>
      <c r="F346" s="674">
        <v>4</v>
      </c>
      <c r="G346" s="674">
        <v>179.56</v>
      </c>
      <c r="H346" s="664">
        <v>1</v>
      </c>
      <c r="I346" s="674"/>
      <c r="J346" s="674"/>
      <c r="K346" s="664">
        <v>0</v>
      </c>
      <c r="L346" s="674">
        <v>4</v>
      </c>
      <c r="M346" s="675">
        <v>179.56</v>
      </c>
    </row>
    <row r="347" spans="1:13" ht="14.4" customHeight="1" x14ac:dyDescent="0.3">
      <c r="A347" s="658" t="s">
        <v>2386</v>
      </c>
      <c r="B347" s="659" t="s">
        <v>2278</v>
      </c>
      <c r="C347" s="659" t="s">
        <v>3209</v>
      </c>
      <c r="D347" s="659" t="s">
        <v>3210</v>
      </c>
      <c r="E347" s="659" t="s">
        <v>3211</v>
      </c>
      <c r="F347" s="674">
        <v>1</v>
      </c>
      <c r="G347" s="674">
        <v>0</v>
      </c>
      <c r="H347" s="664"/>
      <c r="I347" s="674"/>
      <c r="J347" s="674"/>
      <c r="K347" s="664"/>
      <c r="L347" s="674">
        <v>1</v>
      </c>
      <c r="M347" s="675">
        <v>0</v>
      </c>
    </row>
    <row r="348" spans="1:13" ht="14.4" customHeight="1" x14ac:dyDescent="0.3">
      <c r="A348" s="658" t="s">
        <v>2386</v>
      </c>
      <c r="B348" s="659" t="s">
        <v>2278</v>
      </c>
      <c r="C348" s="659" t="s">
        <v>3212</v>
      </c>
      <c r="D348" s="659" t="s">
        <v>2605</v>
      </c>
      <c r="E348" s="659" t="s">
        <v>3213</v>
      </c>
      <c r="F348" s="674">
        <v>1</v>
      </c>
      <c r="G348" s="674">
        <v>0</v>
      </c>
      <c r="H348" s="664"/>
      <c r="I348" s="674"/>
      <c r="J348" s="674"/>
      <c r="K348" s="664"/>
      <c r="L348" s="674">
        <v>1</v>
      </c>
      <c r="M348" s="675">
        <v>0</v>
      </c>
    </row>
    <row r="349" spans="1:13" ht="14.4" customHeight="1" x14ac:dyDescent="0.3">
      <c r="A349" s="658" t="s">
        <v>2386</v>
      </c>
      <c r="B349" s="659" t="s">
        <v>2279</v>
      </c>
      <c r="C349" s="659" t="s">
        <v>3186</v>
      </c>
      <c r="D349" s="659" t="s">
        <v>2568</v>
      </c>
      <c r="E349" s="659" t="s">
        <v>890</v>
      </c>
      <c r="F349" s="674">
        <v>2</v>
      </c>
      <c r="G349" s="674">
        <v>121.84</v>
      </c>
      <c r="H349" s="664">
        <v>1</v>
      </c>
      <c r="I349" s="674"/>
      <c r="J349" s="674"/>
      <c r="K349" s="664">
        <v>0</v>
      </c>
      <c r="L349" s="674">
        <v>2</v>
      </c>
      <c r="M349" s="675">
        <v>121.84</v>
      </c>
    </row>
    <row r="350" spans="1:13" ht="14.4" customHeight="1" x14ac:dyDescent="0.3">
      <c r="A350" s="658" t="s">
        <v>2386</v>
      </c>
      <c r="B350" s="659" t="s">
        <v>2280</v>
      </c>
      <c r="C350" s="659" t="s">
        <v>3224</v>
      </c>
      <c r="D350" s="659" t="s">
        <v>2722</v>
      </c>
      <c r="E350" s="659" t="s">
        <v>1668</v>
      </c>
      <c r="F350" s="674"/>
      <c r="G350" s="674"/>
      <c r="H350" s="664">
        <v>0</v>
      </c>
      <c r="I350" s="674">
        <v>1</v>
      </c>
      <c r="J350" s="674">
        <v>138.46</v>
      </c>
      <c r="K350" s="664">
        <v>1</v>
      </c>
      <c r="L350" s="674">
        <v>1</v>
      </c>
      <c r="M350" s="675">
        <v>138.46</v>
      </c>
    </row>
    <row r="351" spans="1:13" ht="14.4" customHeight="1" x14ac:dyDescent="0.3">
      <c r="A351" s="658" t="s">
        <v>2386</v>
      </c>
      <c r="B351" s="659" t="s">
        <v>2280</v>
      </c>
      <c r="C351" s="659" t="s">
        <v>1398</v>
      </c>
      <c r="D351" s="659" t="s">
        <v>1399</v>
      </c>
      <c r="E351" s="659" t="s">
        <v>1400</v>
      </c>
      <c r="F351" s="674"/>
      <c r="G351" s="674"/>
      <c r="H351" s="664">
        <v>0</v>
      </c>
      <c r="I351" s="674">
        <v>2</v>
      </c>
      <c r="J351" s="674">
        <v>110.76</v>
      </c>
      <c r="K351" s="664">
        <v>1</v>
      </c>
      <c r="L351" s="674">
        <v>2</v>
      </c>
      <c r="M351" s="675">
        <v>110.76</v>
      </c>
    </row>
    <row r="352" spans="1:13" ht="14.4" customHeight="1" x14ac:dyDescent="0.3">
      <c r="A352" s="658" t="s">
        <v>2386</v>
      </c>
      <c r="B352" s="659" t="s">
        <v>2280</v>
      </c>
      <c r="C352" s="659" t="s">
        <v>2632</v>
      </c>
      <c r="D352" s="659" t="s">
        <v>2633</v>
      </c>
      <c r="E352" s="659" t="s">
        <v>2634</v>
      </c>
      <c r="F352" s="674">
        <v>1</v>
      </c>
      <c r="G352" s="674">
        <v>51.69</v>
      </c>
      <c r="H352" s="664">
        <v>1</v>
      </c>
      <c r="I352" s="674"/>
      <c r="J352" s="674"/>
      <c r="K352" s="664">
        <v>0</v>
      </c>
      <c r="L352" s="674">
        <v>1</v>
      </c>
      <c r="M352" s="675">
        <v>51.69</v>
      </c>
    </row>
    <row r="353" spans="1:13" ht="14.4" customHeight="1" x14ac:dyDescent="0.3">
      <c r="A353" s="658" t="s">
        <v>2386</v>
      </c>
      <c r="B353" s="659" t="s">
        <v>3278</v>
      </c>
      <c r="C353" s="659" t="s">
        <v>2749</v>
      </c>
      <c r="D353" s="659" t="s">
        <v>2750</v>
      </c>
      <c r="E353" s="659" t="s">
        <v>2751</v>
      </c>
      <c r="F353" s="674">
        <v>1</v>
      </c>
      <c r="G353" s="674">
        <v>157.76</v>
      </c>
      <c r="H353" s="664">
        <v>1</v>
      </c>
      <c r="I353" s="674"/>
      <c r="J353" s="674"/>
      <c r="K353" s="664">
        <v>0</v>
      </c>
      <c r="L353" s="674">
        <v>1</v>
      </c>
      <c r="M353" s="675">
        <v>157.76</v>
      </c>
    </row>
    <row r="354" spans="1:13" ht="14.4" customHeight="1" x14ac:dyDescent="0.3">
      <c r="A354" s="658" t="s">
        <v>2386</v>
      </c>
      <c r="B354" s="659" t="s">
        <v>3278</v>
      </c>
      <c r="C354" s="659" t="s">
        <v>3133</v>
      </c>
      <c r="D354" s="659" t="s">
        <v>2750</v>
      </c>
      <c r="E354" s="659" t="s">
        <v>3134</v>
      </c>
      <c r="F354" s="674">
        <v>1</v>
      </c>
      <c r="G354" s="674">
        <v>525.88</v>
      </c>
      <c r="H354" s="664">
        <v>1</v>
      </c>
      <c r="I354" s="674"/>
      <c r="J354" s="674"/>
      <c r="K354" s="664">
        <v>0</v>
      </c>
      <c r="L354" s="674">
        <v>1</v>
      </c>
      <c r="M354" s="675">
        <v>525.88</v>
      </c>
    </row>
    <row r="355" spans="1:13" ht="14.4" customHeight="1" x14ac:dyDescent="0.3">
      <c r="A355" s="658" t="s">
        <v>2386</v>
      </c>
      <c r="B355" s="659" t="s">
        <v>2283</v>
      </c>
      <c r="C355" s="659" t="s">
        <v>1234</v>
      </c>
      <c r="D355" s="659" t="s">
        <v>2284</v>
      </c>
      <c r="E355" s="659" t="s">
        <v>957</v>
      </c>
      <c r="F355" s="674"/>
      <c r="G355" s="674"/>
      <c r="H355" s="664">
        <v>0</v>
      </c>
      <c r="I355" s="674">
        <v>4</v>
      </c>
      <c r="J355" s="674">
        <v>539.32000000000005</v>
      </c>
      <c r="K355" s="664">
        <v>1</v>
      </c>
      <c r="L355" s="674">
        <v>4</v>
      </c>
      <c r="M355" s="675">
        <v>539.32000000000005</v>
      </c>
    </row>
    <row r="356" spans="1:13" ht="14.4" customHeight="1" x14ac:dyDescent="0.3">
      <c r="A356" s="658" t="s">
        <v>2386</v>
      </c>
      <c r="B356" s="659" t="s">
        <v>2283</v>
      </c>
      <c r="C356" s="659" t="s">
        <v>1295</v>
      </c>
      <c r="D356" s="659" t="s">
        <v>2285</v>
      </c>
      <c r="E356" s="659" t="s">
        <v>890</v>
      </c>
      <c r="F356" s="674"/>
      <c r="G356" s="674"/>
      <c r="H356" s="664">
        <v>0</v>
      </c>
      <c r="I356" s="674">
        <v>1</v>
      </c>
      <c r="J356" s="674">
        <v>67.42</v>
      </c>
      <c r="K356" s="664">
        <v>1</v>
      </c>
      <c r="L356" s="674">
        <v>1</v>
      </c>
      <c r="M356" s="675">
        <v>67.42</v>
      </c>
    </row>
    <row r="357" spans="1:13" ht="14.4" customHeight="1" x14ac:dyDescent="0.3">
      <c r="A357" s="658" t="s">
        <v>2386</v>
      </c>
      <c r="B357" s="659" t="s">
        <v>2287</v>
      </c>
      <c r="C357" s="659" t="s">
        <v>3047</v>
      </c>
      <c r="D357" s="659" t="s">
        <v>1341</v>
      </c>
      <c r="E357" s="659" t="s">
        <v>3048</v>
      </c>
      <c r="F357" s="674"/>
      <c r="G357" s="674"/>
      <c r="H357" s="664"/>
      <c r="I357" s="674">
        <v>1</v>
      </c>
      <c r="J357" s="674">
        <v>0</v>
      </c>
      <c r="K357" s="664"/>
      <c r="L357" s="674">
        <v>1</v>
      </c>
      <c r="M357" s="675">
        <v>0</v>
      </c>
    </row>
    <row r="358" spans="1:13" ht="14.4" customHeight="1" x14ac:dyDescent="0.3">
      <c r="A358" s="658" t="s">
        <v>2386</v>
      </c>
      <c r="B358" s="659" t="s">
        <v>2288</v>
      </c>
      <c r="C358" s="659" t="s">
        <v>1382</v>
      </c>
      <c r="D358" s="659" t="s">
        <v>1383</v>
      </c>
      <c r="E358" s="659" t="s">
        <v>1384</v>
      </c>
      <c r="F358" s="674"/>
      <c r="G358" s="674"/>
      <c r="H358" s="664">
        <v>0</v>
      </c>
      <c r="I358" s="674">
        <v>3</v>
      </c>
      <c r="J358" s="674">
        <v>431.13</v>
      </c>
      <c r="K358" s="664">
        <v>1</v>
      </c>
      <c r="L358" s="674">
        <v>3</v>
      </c>
      <c r="M358" s="675">
        <v>431.13</v>
      </c>
    </row>
    <row r="359" spans="1:13" ht="14.4" customHeight="1" x14ac:dyDescent="0.3">
      <c r="A359" s="658" t="s">
        <v>2386</v>
      </c>
      <c r="B359" s="659" t="s">
        <v>2288</v>
      </c>
      <c r="C359" s="659" t="s">
        <v>3110</v>
      </c>
      <c r="D359" s="659" t="s">
        <v>3111</v>
      </c>
      <c r="E359" s="659" t="s">
        <v>3112</v>
      </c>
      <c r="F359" s="674">
        <v>1</v>
      </c>
      <c r="G359" s="674">
        <v>469.47</v>
      </c>
      <c r="H359" s="664">
        <v>1</v>
      </c>
      <c r="I359" s="674"/>
      <c r="J359" s="674"/>
      <c r="K359" s="664">
        <v>0</v>
      </c>
      <c r="L359" s="674">
        <v>1</v>
      </c>
      <c r="M359" s="675">
        <v>469.47</v>
      </c>
    </row>
    <row r="360" spans="1:13" ht="14.4" customHeight="1" x14ac:dyDescent="0.3">
      <c r="A360" s="658" t="s">
        <v>2386</v>
      </c>
      <c r="B360" s="659" t="s">
        <v>2290</v>
      </c>
      <c r="C360" s="659" t="s">
        <v>2787</v>
      </c>
      <c r="D360" s="659" t="s">
        <v>2788</v>
      </c>
      <c r="E360" s="659" t="s">
        <v>1285</v>
      </c>
      <c r="F360" s="674">
        <v>1</v>
      </c>
      <c r="G360" s="674">
        <v>0</v>
      </c>
      <c r="H360" s="664"/>
      <c r="I360" s="674"/>
      <c r="J360" s="674"/>
      <c r="K360" s="664"/>
      <c r="L360" s="674">
        <v>1</v>
      </c>
      <c r="M360" s="675">
        <v>0</v>
      </c>
    </row>
    <row r="361" spans="1:13" ht="14.4" customHeight="1" x14ac:dyDescent="0.3">
      <c r="A361" s="658" t="s">
        <v>2386</v>
      </c>
      <c r="B361" s="659" t="s">
        <v>2291</v>
      </c>
      <c r="C361" s="659" t="s">
        <v>3187</v>
      </c>
      <c r="D361" s="659" t="s">
        <v>2570</v>
      </c>
      <c r="E361" s="659" t="s">
        <v>2861</v>
      </c>
      <c r="F361" s="674">
        <v>1</v>
      </c>
      <c r="G361" s="674">
        <v>391.77</v>
      </c>
      <c r="H361" s="664">
        <v>1</v>
      </c>
      <c r="I361" s="674"/>
      <c r="J361" s="674"/>
      <c r="K361" s="664">
        <v>0</v>
      </c>
      <c r="L361" s="674">
        <v>1</v>
      </c>
      <c r="M361" s="675">
        <v>391.77</v>
      </c>
    </row>
    <row r="362" spans="1:13" ht="14.4" customHeight="1" x14ac:dyDescent="0.3">
      <c r="A362" s="658" t="s">
        <v>2386</v>
      </c>
      <c r="B362" s="659" t="s">
        <v>2291</v>
      </c>
      <c r="C362" s="659" t="s">
        <v>1386</v>
      </c>
      <c r="D362" s="659" t="s">
        <v>1391</v>
      </c>
      <c r="E362" s="659" t="s">
        <v>2293</v>
      </c>
      <c r="F362" s="674"/>
      <c r="G362" s="674"/>
      <c r="H362" s="664">
        <v>0</v>
      </c>
      <c r="I362" s="674">
        <v>1</v>
      </c>
      <c r="J362" s="674">
        <v>201.88</v>
      </c>
      <c r="K362" s="664">
        <v>1</v>
      </c>
      <c r="L362" s="674">
        <v>1</v>
      </c>
      <c r="M362" s="675">
        <v>201.88</v>
      </c>
    </row>
    <row r="363" spans="1:13" ht="14.4" customHeight="1" x14ac:dyDescent="0.3">
      <c r="A363" s="658" t="s">
        <v>2386</v>
      </c>
      <c r="B363" s="659" t="s">
        <v>2291</v>
      </c>
      <c r="C363" s="659" t="s">
        <v>2500</v>
      </c>
      <c r="D363" s="659" t="s">
        <v>2442</v>
      </c>
      <c r="E363" s="659" t="s">
        <v>2443</v>
      </c>
      <c r="F363" s="674"/>
      <c r="G363" s="674"/>
      <c r="H363" s="664">
        <v>0</v>
      </c>
      <c r="I363" s="674">
        <v>1</v>
      </c>
      <c r="J363" s="674">
        <v>312.54000000000002</v>
      </c>
      <c r="K363" s="664">
        <v>1</v>
      </c>
      <c r="L363" s="674">
        <v>1</v>
      </c>
      <c r="M363" s="675">
        <v>312.54000000000002</v>
      </c>
    </row>
    <row r="364" spans="1:13" ht="14.4" customHeight="1" x14ac:dyDescent="0.3">
      <c r="A364" s="658" t="s">
        <v>2386</v>
      </c>
      <c r="B364" s="659" t="s">
        <v>2295</v>
      </c>
      <c r="C364" s="659" t="s">
        <v>2655</v>
      </c>
      <c r="D364" s="659" t="s">
        <v>2656</v>
      </c>
      <c r="E364" s="659" t="s">
        <v>1357</v>
      </c>
      <c r="F364" s="674"/>
      <c r="G364" s="674"/>
      <c r="H364" s="664">
        <v>0</v>
      </c>
      <c r="I364" s="674">
        <v>3</v>
      </c>
      <c r="J364" s="674">
        <v>605.64</v>
      </c>
      <c r="K364" s="664">
        <v>1</v>
      </c>
      <c r="L364" s="674">
        <v>3</v>
      </c>
      <c r="M364" s="675">
        <v>605.64</v>
      </c>
    </row>
    <row r="365" spans="1:13" ht="14.4" customHeight="1" x14ac:dyDescent="0.3">
      <c r="A365" s="658" t="s">
        <v>2386</v>
      </c>
      <c r="B365" s="659" t="s">
        <v>2295</v>
      </c>
      <c r="C365" s="659" t="s">
        <v>3233</v>
      </c>
      <c r="D365" s="659" t="s">
        <v>3234</v>
      </c>
      <c r="E365" s="659" t="s">
        <v>1282</v>
      </c>
      <c r="F365" s="674">
        <v>3</v>
      </c>
      <c r="G365" s="674">
        <v>565.29</v>
      </c>
      <c r="H365" s="664">
        <v>1</v>
      </c>
      <c r="I365" s="674"/>
      <c r="J365" s="674"/>
      <c r="K365" s="664">
        <v>0</v>
      </c>
      <c r="L365" s="674">
        <v>3</v>
      </c>
      <c r="M365" s="675">
        <v>565.29</v>
      </c>
    </row>
    <row r="366" spans="1:13" ht="14.4" customHeight="1" x14ac:dyDescent="0.3">
      <c r="A366" s="658" t="s">
        <v>2386</v>
      </c>
      <c r="B366" s="659" t="s">
        <v>2295</v>
      </c>
      <c r="C366" s="659" t="s">
        <v>3232</v>
      </c>
      <c r="D366" s="659" t="s">
        <v>2656</v>
      </c>
      <c r="E366" s="659" t="s">
        <v>2861</v>
      </c>
      <c r="F366" s="674">
        <v>1</v>
      </c>
      <c r="G366" s="674">
        <v>605.65</v>
      </c>
      <c r="H366" s="664">
        <v>1</v>
      </c>
      <c r="I366" s="674"/>
      <c r="J366" s="674"/>
      <c r="K366" s="664">
        <v>0</v>
      </c>
      <c r="L366" s="674">
        <v>1</v>
      </c>
      <c r="M366" s="675">
        <v>605.65</v>
      </c>
    </row>
    <row r="367" spans="1:13" ht="14.4" customHeight="1" x14ac:dyDescent="0.3">
      <c r="A367" s="658" t="s">
        <v>2386</v>
      </c>
      <c r="B367" s="659" t="s">
        <v>2301</v>
      </c>
      <c r="C367" s="659" t="s">
        <v>1918</v>
      </c>
      <c r="D367" s="659" t="s">
        <v>553</v>
      </c>
      <c r="E367" s="659" t="s">
        <v>2355</v>
      </c>
      <c r="F367" s="674"/>
      <c r="G367" s="674"/>
      <c r="H367" s="664">
        <v>0</v>
      </c>
      <c r="I367" s="674">
        <v>2</v>
      </c>
      <c r="J367" s="674">
        <v>130.13999999999999</v>
      </c>
      <c r="K367" s="664">
        <v>1</v>
      </c>
      <c r="L367" s="674">
        <v>2</v>
      </c>
      <c r="M367" s="675">
        <v>130.13999999999999</v>
      </c>
    </row>
    <row r="368" spans="1:13" ht="14.4" customHeight="1" x14ac:dyDescent="0.3">
      <c r="A368" s="658" t="s">
        <v>2386</v>
      </c>
      <c r="B368" s="659" t="s">
        <v>2301</v>
      </c>
      <c r="C368" s="659" t="s">
        <v>2457</v>
      </c>
      <c r="D368" s="659" t="s">
        <v>2458</v>
      </c>
      <c r="E368" s="659" t="s">
        <v>2459</v>
      </c>
      <c r="F368" s="674"/>
      <c r="G368" s="674"/>
      <c r="H368" s="664">
        <v>0</v>
      </c>
      <c r="I368" s="674">
        <v>1</v>
      </c>
      <c r="J368" s="674">
        <v>50.57</v>
      </c>
      <c r="K368" s="664">
        <v>1</v>
      </c>
      <c r="L368" s="674">
        <v>1</v>
      </c>
      <c r="M368" s="675">
        <v>50.57</v>
      </c>
    </row>
    <row r="369" spans="1:13" ht="14.4" customHeight="1" x14ac:dyDescent="0.3">
      <c r="A369" s="658" t="s">
        <v>2386</v>
      </c>
      <c r="B369" s="659" t="s">
        <v>2304</v>
      </c>
      <c r="C369" s="659" t="s">
        <v>1529</v>
      </c>
      <c r="D369" s="659" t="s">
        <v>2305</v>
      </c>
      <c r="E369" s="659" t="s">
        <v>2306</v>
      </c>
      <c r="F369" s="674"/>
      <c r="G369" s="674"/>
      <c r="H369" s="664">
        <v>0</v>
      </c>
      <c r="I369" s="674">
        <v>1</v>
      </c>
      <c r="J369" s="674">
        <v>156.86000000000001</v>
      </c>
      <c r="K369" s="664">
        <v>1</v>
      </c>
      <c r="L369" s="674">
        <v>1</v>
      </c>
      <c r="M369" s="675">
        <v>156.86000000000001</v>
      </c>
    </row>
    <row r="370" spans="1:13" ht="14.4" customHeight="1" thickBot="1" x14ac:dyDescent="0.35">
      <c r="A370" s="666" t="s">
        <v>2386</v>
      </c>
      <c r="B370" s="667" t="s">
        <v>2332</v>
      </c>
      <c r="C370" s="667" t="s">
        <v>2798</v>
      </c>
      <c r="D370" s="667" t="s">
        <v>2799</v>
      </c>
      <c r="E370" s="667" t="s">
        <v>2334</v>
      </c>
      <c r="F370" s="676">
        <v>1</v>
      </c>
      <c r="G370" s="676">
        <v>5.37</v>
      </c>
      <c r="H370" s="672">
        <v>1</v>
      </c>
      <c r="I370" s="676"/>
      <c r="J370" s="676"/>
      <c r="K370" s="672">
        <v>0</v>
      </c>
      <c r="L370" s="676">
        <v>1</v>
      </c>
      <c r="M370" s="677">
        <v>5.37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06" customWidth="1"/>
    <col min="2" max="2" width="61.109375" style="306" customWidth="1"/>
    <col min="3" max="3" width="9.5546875" style="230" customWidth="1"/>
    <col min="4" max="4" width="9.5546875" style="307" customWidth="1"/>
    <col min="5" max="5" width="2.21875" style="307" customWidth="1"/>
    <col min="6" max="6" width="9.5546875" style="308" customWidth="1"/>
    <col min="7" max="7" width="9.5546875" style="305" customWidth="1"/>
    <col min="8" max="9" width="9.5546875" style="230" customWidth="1"/>
    <col min="10" max="10" width="0" style="230" hidden="1" customWidth="1"/>
    <col min="11" max="16384" width="8.88671875" style="230"/>
  </cols>
  <sheetData>
    <row r="1" spans="1:10" ht="18.600000000000001" customHeight="1" thickBot="1" x14ac:dyDescent="0.4">
      <c r="A1" s="450" t="s">
        <v>153</v>
      </c>
      <c r="B1" s="451"/>
      <c r="C1" s="451"/>
      <c r="D1" s="451"/>
      <c r="E1" s="451"/>
      <c r="F1" s="451"/>
      <c r="G1" s="424"/>
      <c r="H1" s="452"/>
      <c r="I1" s="452"/>
    </row>
    <row r="2" spans="1:10" ht="14.4" customHeight="1" thickBot="1" x14ac:dyDescent="0.35">
      <c r="A2" s="351" t="s">
        <v>282</v>
      </c>
      <c r="B2" s="304"/>
      <c r="C2" s="304"/>
      <c r="D2" s="304"/>
      <c r="E2" s="304"/>
      <c r="F2" s="304"/>
    </row>
    <row r="3" spans="1:10" ht="14.4" customHeight="1" thickBot="1" x14ac:dyDescent="0.35">
      <c r="A3" s="351"/>
      <c r="B3" s="304"/>
      <c r="C3" s="409">
        <v>2012</v>
      </c>
      <c r="D3" s="410">
        <v>2013</v>
      </c>
      <c r="E3" s="11"/>
      <c r="F3" s="445">
        <v>2014</v>
      </c>
      <c r="G3" s="446"/>
      <c r="H3" s="446"/>
      <c r="I3" s="447"/>
    </row>
    <row r="4" spans="1:10" ht="14.4" customHeight="1" thickBot="1" x14ac:dyDescent="0.35">
      <c r="A4" s="414" t="s">
        <v>0</v>
      </c>
      <c r="B4" s="415" t="s">
        <v>274</v>
      </c>
      <c r="C4" s="448" t="s">
        <v>69</v>
      </c>
      <c r="D4" s="449"/>
      <c r="E4" s="416"/>
      <c r="F4" s="411" t="s">
        <v>69</v>
      </c>
      <c r="G4" s="412" t="s">
        <v>70</v>
      </c>
      <c r="H4" s="412" t="s">
        <v>44</v>
      </c>
      <c r="I4" s="413" t="s">
        <v>71</v>
      </c>
    </row>
    <row r="5" spans="1:10" ht="14.4" customHeight="1" x14ac:dyDescent="0.3">
      <c r="A5" s="577" t="s">
        <v>516</v>
      </c>
      <c r="B5" s="578" t="s">
        <v>517</v>
      </c>
      <c r="C5" s="579" t="s">
        <v>518</v>
      </c>
      <c r="D5" s="579" t="s">
        <v>518</v>
      </c>
      <c r="E5" s="579"/>
      <c r="F5" s="579" t="s">
        <v>518</v>
      </c>
      <c r="G5" s="579" t="s">
        <v>518</v>
      </c>
      <c r="H5" s="579" t="s">
        <v>518</v>
      </c>
      <c r="I5" s="580" t="s">
        <v>518</v>
      </c>
      <c r="J5" s="581" t="s">
        <v>49</v>
      </c>
    </row>
    <row r="6" spans="1:10" ht="14.4" customHeight="1" x14ac:dyDescent="0.3">
      <c r="A6" s="577" t="s">
        <v>516</v>
      </c>
      <c r="B6" s="578" t="s">
        <v>3294</v>
      </c>
      <c r="C6" s="579" t="s">
        <v>518</v>
      </c>
      <c r="D6" s="579" t="s">
        <v>518</v>
      </c>
      <c r="E6" s="579"/>
      <c r="F6" s="579">
        <v>0</v>
      </c>
      <c r="G6" s="579">
        <v>0</v>
      </c>
      <c r="H6" s="579">
        <v>0</v>
      </c>
      <c r="I6" s="580" t="s">
        <v>518</v>
      </c>
      <c r="J6" s="581" t="s">
        <v>1</v>
      </c>
    </row>
    <row r="7" spans="1:10" ht="14.4" customHeight="1" x14ac:dyDescent="0.3">
      <c r="A7" s="577" t="s">
        <v>516</v>
      </c>
      <c r="B7" s="578" t="s">
        <v>303</v>
      </c>
      <c r="C7" s="579">
        <v>1740.83501</v>
      </c>
      <c r="D7" s="579">
        <v>1396.0256699999991</v>
      </c>
      <c r="E7" s="579"/>
      <c r="F7" s="579">
        <v>1200.4743200000021</v>
      </c>
      <c r="G7" s="579">
        <v>1654.3333333333333</v>
      </c>
      <c r="H7" s="579">
        <v>-453.85901333333118</v>
      </c>
      <c r="I7" s="580">
        <v>0.72565443481765191</v>
      </c>
      <c r="J7" s="581" t="s">
        <v>1</v>
      </c>
    </row>
    <row r="8" spans="1:10" ht="14.4" customHeight="1" x14ac:dyDescent="0.3">
      <c r="A8" s="577" t="s">
        <v>516</v>
      </c>
      <c r="B8" s="578" t="s">
        <v>304</v>
      </c>
      <c r="C8" s="579" t="s">
        <v>518</v>
      </c>
      <c r="D8" s="579" t="s">
        <v>518</v>
      </c>
      <c r="E8" s="579"/>
      <c r="F8" s="579">
        <v>188.02209999999999</v>
      </c>
      <c r="G8" s="579">
        <v>80.666666666666671</v>
      </c>
      <c r="H8" s="579">
        <v>107.35543333333332</v>
      </c>
      <c r="I8" s="580">
        <v>2.330852479338843</v>
      </c>
      <c r="J8" s="581" t="s">
        <v>1</v>
      </c>
    </row>
    <row r="9" spans="1:10" ht="14.4" customHeight="1" x14ac:dyDescent="0.3">
      <c r="A9" s="577" t="s">
        <v>516</v>
      </c>
      <c r="B9" s="578" t="s">
        <v>305</v>
      </c>
      <c r="C9" s="579">
        <v>380.68542000000002</v>
      </c>
      <c r="D9" s="579">
        <v>353.03823000000006</v>
      </c>
      <c r="E9" s="579"/>
      <c r="F9" s="579">
        <v>359.24345999999997</v>
      </c>
      <c r="G9" s="579">
        <v>394</v>
      </c>
      <c r="H9" s="579">
        <v>-34.75654000000003</v>
      </c>
      <c r="I9" s="580">
        <v>0.91178543147208113</v>
      </c>
      <c r="J9" s="581" t="s">
        <v>1</v>
      </c>
    </row>
    <row r="10" spans="1:10" ht="14.4" customHeight="1" x14ac:dyDescent="0.3">
      <c r="A10" s="577" t="s">
        <v>516</v>
      </c>
      <c r="B10" s="578" t="s">
        <v>306</v>
      </c>
      <c r="C10" s="579">
        <v>0.47409999999999997</v>
      </c>
      <c r="D10" s="579">
        <v>0.18149999999999999</v>
      </c>
      <c r="E10" s="579"/>
      <c r="F10" s="579">
        <v>0.34606000000000003</v>
      </c>
      <c r="G10" s="579">
        <v>0.33333333333333331</v>
      </c>
      <c r="H10" s="579">
        <v>1.2726666666666719E-2</v>
      </c>
      <c r="I10" s="580">
        <v>1.0381800000000001</v>
      </c>
      <c r="J10" s="581" t="s">
        <v>1</v>
      </c>
    </row>
    <row r="11" spans="1:10" ht="14.4" customHeight="1" x14ac:dyDescent="0.3">
      <c r="A11" s="577" t="s">
        <v>516</v>
      </c>
      <c r="B11" s="578" t="s">
        <v>307</v>
      </c>
      <c r="C11" s="579">
        <v>265.84531000000004</v>
      </c>
      <c r="D11" s="579">
        <v>236.766089999999</v>
      </c>
      <c r="E11" s="579"/>
      <c r="F11" s="579">
        <v>251.03486000000004</v>
      </c>
      <c r="G11" s="579">
        <v>337.33333333333337</v>
      </c>
      <c r="H11" s="579">
        <v>-86.298473333333334</v>
      </c>
      <c r="I11" s="580">
        <v>0.7441744861660079</v>
      </c>
      <c r="J11" s="581" t="s">
        <v>1</v>
      </c>
    </row>
    <row r="12" spans="1:10" ht="14.4" customHeight="1" x14ac:dyDescent="0.3">
      <c r="A12" s="577" t="s">
        <v>516</v>
      </c>
      <c r="B12" s="578" t="s">
        <v>308</v>
      </c>
      <c r="C12" s="579">
        <v>7220.0953900000004</v>
      </c>
      <c r="D12" s="579">
        <v>6739.2770699999992</v>
      </c>
      <c r="E12" s="579"/>
      <c r="F12" s="579">
        <v>7112.6679300000114</v>
      </c>
      <c r="G12" s="579">
        <v>7232.666666666667</v>
      </c>
      <c r="H12" s="579">
        <v>-119.99873666665553</v>
      </c>
      <c r="I12" s="580">
        <v>0.98340878375887331</v>
      </c>
      <c r="J12" s="581" t="s">
        <v>1</v>
      </c>
    </row>
    <row r="13" spans="1:10" ht="14.4" customHeight="1" x14ac:dyDescent="0.3">
      <c r="A13" s="577" t="s">
        <v>516</v>
      </c>
      <c r="B13" s="578" t="s">
        <v>3295</v>
      </c>
      <c r="C13" s="579">
        <v>1.9379999999999999</v>
      </c>
      <c r="D13" s="579" t="s">
        <v>518</v>
      </c>
      <c r="E13" s="579"/>
      <c r="F13" s="579" t="s">
        <v>518</v>
      </c>
      <c r="G13" s="579" t="s">
        <v>518</v>
      </c>
      <c r="H13" s="579" t="s">
        <v>518</v>
      </c>
      <c r="I13" s="580" t="s">
        <v>518</v>
      </c>
      <c r="J13" s="581" t="s">
        <v>1</v>
      </c>
    </row>
    <row r="14" spans="1:10" ht="14.4" customHeight="1" x14ac:dyDescent="0.3">
      <c r="A14" s="577" t="s">
        <v>516</v>
      </c>
      <c r="B14" s="578" t="s">
        <v>309</v>
      </c>
      <c r="C14" s="579">
        <v>99.640879999999996</v>
      </c>
      <c r="D14" s="579">
        <v>324.89710999999801</v>
      </c>
      <c r="E14" s="579"/>
      <c r="F14" s="579">
        <v>363.49135000000001</v>
      </c>
      <c r="G14" s="579">
        <v>369.66666666666669</v>
      </c>
      <c r="H14" s="579">
        <v>-6.1753166666666743</v>
      </c>
      <c r="I14" s="580">
        <v>0.98329490532010821</v>
      </c>
      <c r="J14" s="581" t="s">
        <v>1</v>
      </c>
    </row>
    <row r="15" spans="1:10" ht="14.4" customHeight="1" x14ac:dyDescent="0.3">
      <c r="A15" s="577" t="s">
        <v>516</v>
      </c>
      <c r="B15" s="578" t="s">
        <v>310</v>
      </c>
      <c r="C15" s="579">
        <v>742.78850999999997</v>
      </c>
      <c r="D15" s="579">
        <v>627.82853</v>
      </c>
      <c r="E15" s="579"/>
      <c r="F15" s="579">
        <v>540.79524000000106</v>
      </c>
      <c r="G15" s="579">
        <v>687.66666666666663</v>
      </c>
      <c r="H15" s="579">
        <v>-146.87142666666557</v>
      </c>
      <c r="I15" s="580">
        <v>0.7864206107610292</v>
      </c>
      <c r="J15" s="581" t="s">
        <v>1</v>
      </c>
    </row>
    <row r="16" spans="1:10" ht="14.4" customHeight="1" x14ac:dyDescent="0.3">
      <c r="A16" s="577" t="s">
        <v>516</v>
      </c>
      <c r="B16" s="578" t="s">
        <v>311</v>
      </c>
      <c r="C16" s="579">
        <v>56.688449999999996</v>
      </c>
      <c r="D16" s="579">
        <v>77.225879999998014</v>
      </c>
      <c r="E16" s="579"/>
      <c r="F16" s="579">
        <v>79.015869999999993</v>
      </c>
      <c r="G16" s="579">
        <v>52</v>
      </c>
      <c r="H16" s="579">
        <v>27.015869999999993</v>
      </c>
      <c r="I16" s="580">
        <v>1.5195359615384614</v>
      </c>
      <c r="J16" s="581" t="s">
        <v>1</v>
      </c>
    </row>
    <row r="17" spans="1:10" ht="14.4" customHeight="1" x14ac:dyDescent="0.3">
      <c r="A17" s="577" t="s">
        <v>516</v>
      </c>
      <c r="B17" s="578" t="s">
        <v>312</v>
      </c>
      <c r="C17" s="579">
        <v>81.399160000000009</v>
      </c>
      <c r="D17" s="579">
        <v>70.791599999997004</v>
      </c>
      <c r="E17" s="579"/>
      <c r="F17" s="579">
        <v>90.937610000000006</v>
      </c>
      <c r="G17" s="579">
        <v>90.333333333333329</v>
      </c>
      <c r="H17" s="579">
        <v>0.6042766666666779</v>
      </c>
      <c r="I17" s="580">
        <v>1.0066894095940961</v>
      </c>
      <c r="J17" s="581" t="s">
        <v>1</v>
      </c>
    </row>
    <row r="18" spans="1:10" ht="14.4" customHeight="1" x14ac:dyDescent="0.3">
      <c r="A18" s="577" t="s">
        <v>516</v>
      </c>
      <c r="B18" s="578" t="s">
        <v>313</v>
      </c>
      <c r="C18" s="579">
        <v>996.94221999999991</v>
      </c>
      <c r="D18" s="579">
        <v>1011.0915499999999</v>
      </c>
      <c r="E18" s="579"/>
      <c r="F18" s="579">
        <v>1170.1015200000011</v>
      </c>
      <c r="G18" s="579">
        <v>1036.6666666666665</v>
      </c>
      <c r="H18" s="579">
        <v>133.43485333333456</v>
      </c>
      <c r="I18" s="580">
        <v>1.1287152926045028</v>
      </c>
      <c r="J18" s="581" t="s">
        <v>1</v>
      </c>
    </row>
    <row r="19" spans="1:10" ht="14.4" customHeight="1" x14ac:dyDescent="0.3">
      <c r="A19" s="577" t="s">
        <v>516</v>
      </c>
      <c r="B19" s="578" t="s">
        <v>314</v>
      </c>
      <c r="C19" s="579">
        <v>236.17290999999997</v>
      </c>
      <c r="D19" s="579">
        <v>206.29182</v>
      </c>
      <c r="E19" s="579"/>
      <c r="F19" s="579">
        <v>15.59742</v>
      </c>
      <c r="G19" s="579">
        <v>63</v>
      </c>
      <c r="H19" s="579">
        <v>-47.40258</v>
      </c>
      <c r="I19" s="580">
        <v>0.24757809523809524</v>
      </c>
      <c r="J19" s="581" t="s">
        <v>1</v>
      </c>
    </row>
    <row r="20" spans="1:10" ht="14.4" customHeight="1" x14ac:dyDescent="0.3">
      <c r="A20" s="577" t="s">
        <v>516</v>
      </c>
      <c r="B20" s="578" t="s">
        <v>520</v>
      </c>
      <c r="C20" s="579">
        <v>11823.505360000001</v>
      </c>
      <c r="D20" s="579">
        <v>11043.415049999991</v>
      </c>
      <c r="E20" s="579"/>
      <c r="F20" s="579">
        <v>11371.727740000015</v>
      </c>
      <c r="G20" s="579">
        <v>11998.666666666666</v>
      </c>
      <c r="H20" s="579">
        <v>-626.93892666665124</v>
      </c>
      <c r="I20" s="580">
        <v>0.94774928380931345</v>
      </c>
      <c r="J20" s="581" t="s">
        <v>521</v>
      </c>
    </row>
    <row r="22" spans="1:10" ht="14.4" customHeight="1" x14ac:dyDescent="0.3">
      <c r="A22" s="577" t="s">
        <v>516</v>
      </c>
      <c r="B22" s="578" t="s">
        <v>517</v>
      </c>
      <c r="C22" s="579" t="s">
        <v>518</v>
      </c>
      <c r="D22" s="579" t="s">
        <v>518</v>
      </c>
      <c r="E22" s="579"/>
      <c r="F22" s="579" t="s">
        <v>518</v>
      </c>
      <c r="G22" s="579" t="s">
        <v>518</v>
      </c>
      <c r="H22" s="579" t="s">
        <v>518</v>
      </c>
      <c r="I22" s="580" t="s">
        <v>518</v>
      </c>
      <c r="J22" s="581" t="s">
        <v>49</v>
      </c>
    </row>
    <row r="23" spans="1:10" ht="14.4" customHeight="1" x14ac:dyDescent="0.3">
      <c r="A23" s="577" t="s">
        <v>522</v>
      </c>
      <c r="B23" s="578" t="s">
        <v>523</v>
      </c>
      <c r="C23" s="579" t="s">
        <v>518</v>
      </c>
      <c r="D23" s="579" t="s">
        <v>518</v>
      </c>
      <c r="E23" s="579"/>
      <c r="F23" s="579" t="s">
        <v>518</v>
      </c>
      <c r="G23" s="579" t="s">
        <v>518</v>
      </c>
      <c r="H23" s="579" t="s">
        <v>518</v>
      </c>
      <c r="I23" s="580" t="s">
        <v>518</v>
      </c>
      <c r="J23" s="581" t="s">
        <v>0</v>
      </c>
    </row>
    <row r="24" spans="1:10" ht="14.4" customHeight="1" x14ac:dyDescent="0.3">
      <c r="A24" s="577" t="s">
        <v>522</v>
      </c>
      <c r="B24" s="578" t="s">
        <v>303</v>
      </c>
      <c r="C24" s="579" t="s">
        <v>518</v>
      </c>
      <c r="D24" s="579">
        <v>0</v>
      </c>
      <c r="E24" s="579"/>
      <c r="F24" s="579">
        <v>0</v>
      </c>
      <c r="G24" s="579">
        <v>2.3333333333333335</v>
      </c>
      <c r="H24" s="579">
        <v>-2.3333333333333335</v>
      </c>
      <c r="I24" s="580">
        <v>0</v>
      </c>
      <c r="J24" s="581" t="s">
        <v>1</v>
      </c>
    </row>
    <row r="25" spans="1:10" ht="14.4" customHeight="1" x14ac:dyDescent="0.3">
      <c r="A25" s="577" t="s">
        <v>522</v>
      </c>
      <c r="B25" s="578" t="s">
        <v>305</v>
      </c>
      <c r="C25" s="579">
        <v>9.5768699999999995</v>
      </c>
      <c r="D25" s="579">
        <v>3.7354700000000003</v>
      </c>
      <c r="E25" s="579"/>
      <c r="F25" s="579">
        <v>6.3485100000000001</v>
      </c>
      <c r="G25" s="579">
        <v>8.3333333333333339</v>
      </c>
      <c r="H25" s="579">
        <v>-1.9848233333333338</v>
      </c>
      <c r="I25" s="580">
        <v>0.76182119999999998</v>
      </c>
      <c r="J25" s="581" t="s">
        <v>1</v>
      </c>
    </row>
    <row r="26" spans="1:10" ht="14.4" customHeight="1" x14ac:dyDescent="0.3">
      <c r="A26" s="577" t="s">
        <v>522</v>
      </c>
      <c r="B26" s="578" t="s">
        <v>306</v>
      </c>
      <c r="C26" s="579" t="s">
        <v>518</v>
      </c>
      <c r="D26" s="579">
        <v>0</v>
      </c>
      <c r="E26" s="579"/>
      <c r="F26" s="579" t="s">
        <v>518</v>
      </c>
      <c r="G26" s="579" t="s">
        <v>518</v>
      </c>
      <c r="H26" s="579" t="s">
        <v>518</v>
      </c>
      <c r="I26" s="580" t="s">
        <v>518</v>
      </c>
      <c r="J26" s="581" t="s">
        <v>1</v>
      </c>
    </row>
    <row r="27" spans="1:10" ht="14.4" customHeight="1" x14ac:dyDescent="0.3">
      <c r="A27" s="577" t="s">
        <v>522</v>
      </c>
      <c r="B27" s="578" t="s">
        <v>307</v>
      </c>
      <c r="C27" s="579">
        <v>57.910629999999998</v>
      </c>
      <c r="D27" s="579">
        <v>64.590769999999992</v>
      </c>
      <c r="E27" s="579"/>
      <c r="F27" s="579">
        <v>93.177320000000009</v>
      </c>
      <c r="G27" s="579">
        <v>88</v>
      </c>
      <c r="H27" s="579">
        <v>5.1773200000000088</v>
      </c>
      <c r="I27" s="580">
        <v>1.058833181818182</v>
      </c>
      <c r="J27" s="581" t="s">
        <v>1</v>
      </c>
    </row>
    <row r="28" spans="1:10" ht="14.4" customHeight="1" x14ac:dyDescent="0.3">
      <c r="A28" s="577" t="s">
        <v>522</v>
      </c>
      <c r="B28" s="578" t="s">
        <v>308</v>
      </c>
      <c r="C28" s="579">
        <v>187.92680000000001</v>
      </c>
      <c r="D28" s="579">
        <v>131.46314000000001</v>
      </c>
      <c r="E28" s="579"/>
      <c r="F28" s="579">
        <v>183.04199</v>
      </c>
      <c r="G28" s="579">
        <v>206</v>
      </c>
      <c r="H28" s="579">
        <v>-22.958010000000002</v>
      </c>
      <c r="I28" s="580">
        <v>0.88855334951456311</v>
      </c>
      <c r="J28" s="581" t="s">
        <v>1</v>
      </c>
    </row>
    <row r="29" spans="1:10" ht="14.4" customHeight="1" x14ac:dyDescent="0.3">
      <c r="A29" s="577" t="s">
        <v>522</v>
      </c>
      <c r="B29" s="578" t="s">
        <v>309</v>
      </c>
      <c r="C29" s="579">
        <v>0.77</v>
      </c>
      <c r="D29" s="579">
        <v>6.4850199999990004</v>
      </c>
      <c r="E29" s="579"/>
      <c r="F29" s="579">
        <v>13.17784</v>
      </c>
      <c r="G29" s="579">
        <v>13</v>
      </c>
      <c r="H29" s="579">
        <v>0.17783999999999978</v>
      </c>
      <c r="I29" s="580">
        <v>1.0136799999999999</v>
      </c>
      <c r="J29" s="581" t="s">
        <v>1</v>
      </c>
    </row>
    <row r="30" spans="1:10" ht="14.4" customHeight="1" x14ac:dyDescent="0.3">
      <c r="A30" s="577" t="s">
        <v>522</v>
      </c>
      <c r="B30" s="578" t="s">
        <v>310</v>
      </c>
      <c r="C30" s="579">
        <v>0</v>
      </c>
      <c r="D30" s="579">
        <v>0</v>
      </c>
      <c r="E30" s="579"/>
      <c r="F30" s="579" t="s">
        <v>518</v>
      </c>
      <c r="G30" s="579" t="s">
        <v>518</v>
      </c>
      <c r="H30" s="579" t="s">
        <v>518</v>
      </c>
      <c r="I30" s="580" t="s">
        <v>518</v>
      </c>
      <c r="J30" s="581" t="s">
        <v>1</v>
      </c>
    </row>
    <row r="31" spans="1:10" ht="14.4" customHeight="1" x14ac:dyDescent="0.3">
      <c r="A31" s="577" t="s">
        <v>522</v>
      </c>
      <c r="B31" s="578" t="s">
        <v>311</v>
      </c>
      <c r="C31" s="579">
        <v>1.425</v>
      </c>
      <c r="D31" s="579">
        <v>0.41999999999899995</v>
      </c>
      <c r="E31" s="579"/>
      <c r="F31" s="579">
        <v>1.4390000000000001</v>
      </c>
      <c r="G31" s="579">
        <v>1</v>
      </c>
      <c r="H31" s="579">
        <v>0.43900000000000006</v>
      </c>
      <c r="I31" s="580">
        <v>1.4390000000000001</v>
      </c>
      <c r="J31" s="581" t="s">
        <v>1</v>
      </c>
    </row>
    <row r="32" spans="1:10" ht="14.4" customHeight="1" x14ac:dyDescent="0.3">
      <c r="A32" s="577" t="s">
        <v>522</v>
      </c>
      <c r="B32" s="578" t="s">
        <v>312</v>
      </c>
      <c r="C32" s="579">
        <v>20.3371</v>
      </c>
      <c r="D32" s="579">
        <v>12.204499999999001</v>
      </c>
      <c r="E32" s="579"/>
      <c r="F32" s="579">
        <v>20.694499999999998</v>
      </c>
      <c r="G32" s="579">
        <v>18.333333333333332</v>
      </c>
      <c r="H32" s="579">
        <v>2.3611666666666657</v>
      </c>
      <c r="I32" s="580">
        <v>1.128790909090909</v>
      </c>
      <c r="J32" s="581" t="s">
        <v>1</v>
      </c>
    </row>
    <row r="33" spans="1:10" ht="14.4" customHeight="1" x14ac:dyDescent="0.3">
      <c r="A33" s="577" t="s">
        <v>522</v>
      </c>
      <c r="B33" s="578" t="s">
        <v>524</v>
      </c>
      <c r="C33" s="579">
        <v>277.94640000000004</v>
      </c>
      <c r="D33" s="579">
        <v>218.89889999999698</v>
      </c>
      <c r="E33" s="579"/>
      <c r="F33" s="579">
        <v>317.87916000000001</v>
      </c>
      <c r="G33" s="579">
        <v>337</v>
      </c>
      <c r="H33" s="579">
        <v>-19.120839999999987</v>
      </c>
      <c r="I33" s="580">
        <v>0.94326160237388723</v>
      </c>
      <c r="J33" s="581" t="s">
        <v>525</v>
      </c>
    </row>
    <row r="34" spans="1:10" ht="14.4" customHeight="1" x14ac:dyDescent="0.3">
      <c r="A34" s="577" t="s">
        <v>518</v>
      </c>
      <c r="B34" s="578" t="s">
        <v>518</v>
      </c>
      <c r="C34" s="579" t="s">
        <v>518</v>
      </c>
      <c r="D34" s="579" t="s">
        <v>518</v>
      </c>
      <c r="E34" s="579"/>
      <c r="F34" s="579" t="s">
        <v>518</v>
      </c>
      <c r="G34" s="579" t="s">
        <v>518</v>
      </c>
      <c r="H34" s="579" t="s">
        <v>518</v>
      </c>
      <c r="I34" s="580" t="s">
        <v>518</v>
      </c>
      <c r="J34" s="581" t="s">
        <v>526</v>
      </c>
    </row>
    <row r="35" spans="1:10" ht="14.4" customHeight="1" x14ac:dyDescent="0.3">
      <c r="A35" s="577" t="s">
        <v>3296</v>
      </c>
      <c r="B35" s="578" t="s">
        <v>3297</v>
      </c>
      <c r="C35" s="579" t="s">
        <v>518</v>
      </c>
      <c r="D35" s="579" t="s">
        <v>518</v>
      </c>
      <c r="E35" s="579"/>
      <c r="F35" s="579" t="s">
        <v>518</v>
      </c>
      <c r="G35" s="579" t="s">
        <v>518</v>
      </c>
      <c r="H35" s="579" t="s">
        <v>518</v>
      </c>
      <c r="I35" s="580" t="s">
        <v>518</v>
      </c>
      <c r="J35" s="581" t="s">
        <v>0</v>
      </c>
    </row>
    <row r="36" spans="1:10" ht="14.4" customHeight="1" x14ac:dyDescent="0.3">
      <c r="A36" s="577" t="s">
        <v>3296</v>
      </c>
      <c r="B36" s="578" t="s">
        <v>308</v>
      </c>
      <c r="C36" s="579">
        <v>0</v>
      </c>
      <c r="D36" s="579">
        <v>217.15201999999999</v>
      </c>
      <c r="E36" s="579"/>
      <c r="F36" s="579">
        <v>26.084579999999999</v>
      </c>
      <c r="G36" s="579">
        <v>117</v>
      </c>
      <c r="H36" s="579">
        <v>-90.915419999999997</v>
      </c>
      <c r="I36" s="580">
        <v>0.22294512820512818</v>
      </c>
      <c r="J36" s="581" t="s">
        <v>1</v>
      </c>
    </row>
    <row r="37" spans="1:10" ht="14.4" customHeight="1" x14ac:dyDescent="0.3">
      <c r="A37" s="577" t="s">
        <v>3296</v>
      </c>
      <c r="B37" s="578" t="s">
        <v>309</v>
      </c>
      <c r="C37" s="579">
        <v>0</v>
      </c>
      <c r="D37" s="579">
        <v>0</v>
      </c>
      <c r="E37" s="579"/>
      <c r="F37" s="579" t="s">
        <v>518</v>
      </c>
      <c r="G37" s="579" t="s">
        <v>518</v>
      </c>
      <c r="H37" s="579" t="s">
        <v>518</v>
      </c>
      <c r="I37" s="580" t="s">
        <v>518</v>
      </c>
      <c r="J37" s="581" t="s">
        <v>1</v>
      </c>
    </row>
    <row r="38" spans="1:10" ht="14.4" customHeight="1" x14ac:dyDescent="0.3">
      <c r="A38" s="577" t="s">
        <v>3296</v>
      </c>
      <c r="B38" s="578" t="s">
        <v>3298</v>
      </c>
      <c r="C38" s="579">
        <v>0</v>
      </c>
      <c r="D38" s="579">
        <v>217.15201999999999</v>
      </c>
      <c r="E38" s="579"/>
      <c r="F38" s="579">
        <v>26.084579999999999</v>
      </c>
      <c r="G38" s="579">
        <v>117</v>
      </c>
      <c r="H38" s="579">
        <v>-90.915419999999997</v>
      </c>
      <c r="I38" s="580">
        <v>0.22294512820512818</v>
      </c>
      <c r="J38" s="581" t="s">
        <v>525</v>
      </c>
    </row>
    <row r="39" spans="1:10" ht="14.4" customHeight="1" x14ac:dyDescent="0.3">
      <c r="A39" s="577" t="s">
        <v>518</v>
      </c>
      <c r="B39" s="578" t="s">
        <v>518</v>
      </c>
      <c r="C39" s="579" t="s">
        <v>518</v>
      </c>
      <c r="D39" s="579" t="s">
        <v>518</v>
      </c>
      <c r="E39" s="579"/>
      <c r="F39" s="579" t="s">
        <v>518</v>
      </c>
      <c r="G39" s="579" t="s">
        <v>518</v>
      </c>
      <c r="H39" s="579" t="s">
        <v>518</v>
      </c>
      <c r="I39" s="580" t="s">
        <v>518</v>
      </c>
      <c r="J39" s="581" t="s">
        <v>526</v>
      </c>
    </row>
    <row r="40" spans="1:10" ht="14.4" customHeight="1" x14ac:dyDescent="0.3">
      <c r="A40" s="577" t="s">
        <v>527</v>
      </c>
      <c r="B40" s="578" t="s">
        <v>528</v>
      </c>
      <c r="C40" s="579" t="s">
        <v>518</v>
      </c>
      <c r="D40" s="579" t="s">
        <v>518</v>
      </c>
      <c r="E40" s="579"/>
      <c r="F40" s="579" t="s">
        <v>518</v>
      </c>
      <c r="G40" s="579" t="s">
        <v>518</v>
      </c>
      <c r="H40" s="579" t="s">
        <v>518</v>
      </c>
      <c r="I40" s="580" t="s">
        <v>518</v>
      </c>
      <c r="J40" s="581" t="s">
        <v>0</v>
      </c>
    </row>
    <row r="41" spans="1:10" ht="14.4" customHeight="1" x14ac:dyDescent="0.3">
      <c r="A41" s="577" t="s">
        <v>527</v>
      </c>
      <c r="B41" s="578" t="s">
        <v>307</v>
      </c>
      <c r="C41" s="579">
        <v>4.5293399999999995</v>
      </c>
      <c r="D41" s="579">
        <v>3.8780299999989998</v>
      </c>
      <c r="E41" s="579"/>
      <c r="F41" s="579">
        <v>1.8062400000000003</v>
      </c>
      <c r="G41" s="579">
        <v>3</v>
      </c>
      <c r="H41" s="579">
        <v>-1.1937599999999997</v>
      </c>
      <c r="I41" s="580">
        <v>0.60208000000000006</v>
      </c>
      <c r="J41" s="581" t="s">
        <v>1</v>
      </c>
    </row>
    <row r="42" spans="1:10" ht="14.4" customHeight="1" x14ac:dyDescent="0.3">
      <c r="A42" s="577" t="s">
        <v>527</v>
      </c>
      <c r="B42" s="578" t="s">
        <v>308</v>
      </c>
      <c r="C42" s="579">
        <v>4.0565999999999995</v>
      </c>
      <c r="D42" s="579">
        <v>3.7051699999989998</v>
      </c>
      <c r="E42" s="579"/>
      <c r="F42" s="579">
        <v>5.8634300000000001</v>
      </c>
      <c r="G42" s="579">
        <v>5.333333333333333</v>
      </c>
      <c r="H42" s="579">
        <v>0.5300966666666671</v>
      </c>
      <c r="I42" s="580">
        <v>1.0993931250000002</v>
      </c>
      <c r="J42" s="581" t="s">
        <v>1</v>
      </c>
    </row>
    <row r="43" spans="1:10" ht="14.4" customHeight="1" x14ac:dyDescent="0.3">
      <c r="A43" s="577" t="s">
        <v>527</v>
      </c>
      <c r="B43" s="578" t="s">
        <v>311</v>
      </c>
      <c r="C43" s="579">
        <v>5.8000000000000003E-2</v>
      </c>
      <c r="D43" s="579" t="s">
        <v>518</v>
      </c>
      <c r="E43" s="579"/>
      <c r="F43" s="579" t="s">
        <v>518</v>
      </c>
      <c r="G43" s="579" t="s">
        <v>518</v>
      </c>
      <c r="H43" s="579" t="s">
        <v>518</v>
      </c>
      <c r="I43" s="580" t="s">
        <v>518</v>
      </c>
      <c r="J43" s="581" t="s">
        <v>1</v>
      </c>
    </row>
    <row r="44" spans="1:10" ht="14.4" customHeight="1" x14ac:dyDescent="0.3">
      <c r="A44" s="577" t="s">
        <v>527</v>
      </c>
      <c r="B44" s="578" t="s">
        <v>312</v>
      </c>
      <c r="C44" s="579">
        <v>0</v>
      </c>
      <c r="D44" s="579">
        <v>0.29199999999999998</v>
      </c>
      <c r="E44" s="579"/>
      <c r="F44" s="579">
        <v>0.155</v>
      </c>
      <c r="G44" s="579">
        <v>0.66666666666666663</v>
      </c>
      <c r="H44" s="579">
        <v>-0.5116666666666666</v>
      </c>
      <c r="I44" s="580">
        <v>0.23250000000000001</v>
      </c>
      <c r="J44" s="581" t="s">
        <v>1</v>
      </c>
    </row>
    <row r="45" spans="1:10" ht="14.4" customHeight="1" x14ac:dyDescent="0.3">
      <c r="A45" s="577" t="s">
        <v>527</v>
      </c>
      <c r="B45" s="578" t="s">
        <v>529</v>
      </c>
      <c r="C45" s="579">
        <v>8.6439399999999988</v>
      </c>
      <c r="D45" s="579">
        <v>7.8751999999979994</v>
      </c>
      <c r="E45" s="579"/>
      <c r="F45" s="579">
        <v>7.8246700000000002</v>
      </c>
      <c r="G45" s="579">
        <v>8.9999999999999982</v>
      </c>
      <c r="H45" s="579">
        <v>-1.175329999999998</v>
      </c>
      <c r="I45" s="580">
        <v>0.869407777777778</v>
      </c>
      <c r="J45" s="581" t="s">
        <v>525</v>
      </c>
    </row>
    <row r="46" spans="1:10" ht="14.4" customHeight="1" x14ac:dyDescent="0.3">
      <c r="A46" s="577" t="s">
        <v>518</v>
      </c>
      <c r="B46" s="578" t="s">
        <v>518</v>
      </c>
      <c r="C46" s="579" t="s">
        <v>518</v>
      </c>
      <c r="D46" s="579" t="s">
        <v>518</v>
      </c>
      <c r="E46" s="579"/>
      <c r="F46" s="579" t="s">
        <v>518</v>
      </c>
      <c r="G46" s="579" t="s">
        <v>518</v>
      </c>
      <c r="H46" s="579" t="s">
        <v>518</v>
      </c>
      <c r="I46" s="580" t="s">
        <v>518</v>
      </c>
      <c r="J46" s="581" t="s">
        <v>526</v>
      </c>
    </row>
    <row r="47" spans="1:10" ht="14.4" customHeight="1" x14ac:dyDescent="0.3">
      <c r="A47" s="577" t="s">
        <v>530</v>
      </c>
      <c r="B47" s="578" t="s">
        <v>531</v>
      </c>
      <c r="C47" s="579" t="s">
        <v>518</v>
      </c>
      <c r="D47" s="579" t="s">
        <v>518</v>
      </c>
      <c r="E47" s="579"/>
      <c r="F47" s="579" t="s">
        <v>518</v>
      </c>
      <c r="G47" s="579" t="s">
        <v>518</v>
      </c>
      <c r="H47" s="579" t="s">
        <v>518</v>
      </c>
      <c r="I47" s="580" t="s">
        <v>518</v>
      </c>
      <c r="J47" s="581" t="s">
        <v>0</v>
      </c>
    </row>
    <row r="48" spans="1:10" ht="14.4" customHeight="1" x14ac:dyDescent="0.3">
      <c r="A48" s="577" t="s">
        <v>530</v>
      </c>
      <c r="B48" s="578" t="s">
        <v>303</v>
      </c>
      <c r="C48" s="579">
        <v>0.58709999999999996</v>
      </c>
      <c r="D48" s="579" t="s">
        <v>518</v>
      </c>
      <c r="E48" s="579"/>
      <c r="F48" s="579" t="s">
        <v>518</v>
      </c>
      <c r="G48" s="579" t="s">
        <v>518</v>
      </c>
      <c r="H48" s="579" t="s">
        <v>518</v>
      </c>
      <c r="I48" s="580" t="s">
        <v>518</v>
      </c>
      <c r="J48" s="581" t="s">
        <v>1</v>
      </c>
    </row>
    <row r="49" spans="1:10" ht="14.4" customHeight="1" x14ac:dyDescent="0.3">
      <c r="A49" s="577" t="s">
        <v>530</v>
      </c>
      <c r="B49" s="578" t="s">
        <v>305</v>
      </c>
      <c r="C49" s="579">
        <v>301.10469000000001</v>
      </c>
      <c r="D49" s="579">
        <v>348.23554000000001</v>
      </c>
      <c r="E49" s="579"/>
      <c r="F49" s="579">
        <v>351.06542999999999</v>
      </c>
      <c r="G49" s="579">
        <v>375.66666666666669</v>
      </c>
      <c r="H49" s="579">
        <v>-24.601236666666694</v>
      </c>
      <c r="I49" s="580">
        <v>0.934513123336291</v>
      </c>
      <c r="J49" s="581" t="s">
        <v>1</v>
      </c>
    </row>
    <row r="50" spans="1:10" ht="14.4" customHeight="1" x14ac:dyDescent="0.3">
      <c r="A50" s="577" t="s">
        <v>530</v>
      </c>
      <c r="B50" s="578" t="s">
        <v>306</v>
      </c>
      <c r="C50" s="579">
        <v>0.28799999999999998</v>
      </c>
      <c r="D50" s="579">
        <v>0.18149999999999999</v>
      </c>
      <c r="E50" s="579"/>
      <c r="F50" s="579">
        <v>0.34606000000000003</v>
      </c>
      <c r="G50" s="579">
        <v>0.33333333333333331</v>
      </c>
      <c r="H50" s="579">
        <v>1.2726666666666719E-2</v>
      </c>
      <c r="I50" s="580">
        <v>1.0381800000000001</v>
      </c>
      <c r="J50" s="581" t="s">
        <v>1</v>
      </c>
    </row>
    <row r="51" spans="1:10" ht="14.4" customHeight="1" x14ac:dyDescent="0.3">
      <c r="A51" s="577" t="s">
        <v>530</v>
      </c>
      <c r="B51" s="578" t="s">
        <v>307</v>
      </c>
      <c r="C51" s="579">
        <v>96.287250000000014</v>
      </c>
      <c r="D51" s="579">
        <v>74.974069999999998</v>
      </c>
      <c r="E51" s="579"/>
      <c r="F51" s="579">
        <v>55.480969999999999</v>
      </c>
      <c r="G51" s="579">
        <v>118</v>
      </c>
      <c r="H51" s="579">
        <v>-62.519030000000001</v>
      </c>
      <c r="I51" s="580">
        <v>0.47017771186440677</v>
      </c>
      <c r="J51" s="581" t="s">
        <v>1</v>
      </c>
    </row>
    <row r="52" spans="1:10" ht="14.4" customHeight="1" x14ac:dyDescent="0.3">
      <c r="A52" s="577" t="s">
        <v>530</v>
      </c>
      <c r="B52" s="578" t="s">
        <v>308</v>
      </c>
      <c r="C52" s="579">
        <v>773.49585000000002</v>
      </c>
      <c r="D52" s="579">
        <v>517.48350000000005</v>
      </c>
      <c r="E52" s="579"/>
      <c r="F52" s="579">
        <v>726.62498000000096</v>
      </c>
      <c r="G52" s="579">
        <v>707.33333333333337</v>
      </c>
      <c r="H52" s="579">
        <v>19.291646666667589</v>
      </c>
      <c r="I52" s="580">
        <v>1.0272737700282766</v>
      </c>
      <c r="J52" s="581" t="s">
        <v>1</v>
      </c>
    </row>
    <row r="53" spans="1:10" ht="14.4" customHeight="1" x14ac:dyDescent="0.3">
      <c r="A53" s="577" t="s">
        <v>530</v>
      </c>
      <c r="B53" s="578" t="s">
        <v>3295</v>
      </c>
      <c r="C53" s="579">
        <v>1.9379999999999999</v>
      </c>
      <c r="D53" s="579" t="s">
        <v>518</v>
      </c>
      <c r="E53" s="579"/>
      <c r="F53" s="579" t="s">
        <v>518</v>
      </c>
      <c r="G53" s="579" t="s">
        <v>518</v>
      </c>
      <c r="H53" s="579" t="s">
        <v>518</v>
      </c>
      <c r="I53" s="580" t="s">
        <v>518</v>
      </c>
      <c r="J53" s="581" t="s">
        <v>1</v>
      </c>
    </row>
    <row r="54" spans="1:10" ht="14.4" customHeight="1" x14ac:dyDescent="0.3">
      <c r="A54" s="577" t="s">
        <v>530</v>
      </c>
      <c r="B54" s="578" t="s">
        <v>309</v>
      </c>
      <c r="C54" s="579">
        <v>24.098099999999999</v>
      </c>
      <c r="D54" s="579">
        <v>23.168399999999</v>
      </c>
      <c r="E54" s="579"/>
      <c r="F54" s="579">
        <v>54.390700000000002</v>
      </c>
      <c r="G54" s="579">
        <v>50</v>
      </c>
      <c r="H54" s="579">
        <v>4.3907000000000025</v>
      </c>
      <c r="I54" s="580">
        <v>1.0878140000000001</v>
      </c>
      <c r="J54" s="581" t="s">
        <v>1</v>
      </c>
    </row>
    <row r="55" spans="1:10" ht="14.4" customHeight="1" x14ac:dyDescent="0.3">
      <c r="A55" s="577" t="s">
        <v>530</v>
      </c>
      <c r="B55" s="578" t="s">
        <v>311</v>
      </c>
      <c r="C55" s="579">
        <v>4.4509999999999996</v>
      </c>
      <c r="D55" s="579">
        <v>2.7959999999990002</v>
      </c>
      <c r="E55" s="579"/>
      <c r="F55" s="579">
        <v>6.0582500000000001</v>
      </c>
      <c r="G55" s="579">
        <v>4.333333333333333</v>
      </c>
      <c r="H55" s="579">
        <v>1.7249166666666671</v>
      </c>
      <c r="I55" s="580">
        <v>1.3980576923076924</v>
      </c>
      <c r="J55" s="581" t="s">
        <v>1</v>
      </c>
    </row>
    <row r="56" spans="1:10" ht="14.4" customHeight="1" x14ac:dyDescent="0.3">
      <c r="A56" s="577" t="s">
        <v>530</v>
      </c>
      <c r="B56" s="578" t="s">
        <v>312</v>
      </c>
      <c r="C56" s="579">
        <v>48.061099999999996</v>
      </c>
      <c r="D56" s="579">
        <v>33.146499999999001</v>
      </c>
      <c r="E56" s="579"/>
      <c r="F56" s="579">
        <v>46.210810000000002</v>
      </c>
      <c r="G56" s="579">
        <v>44</v>
      </c>
      <c r="H56" s="579">
        <v>2.2108100000000022</v>
      </c>
      <c r="I56" s="580">
        <v>1.0502456818181818</v>
      </c>
      <c r="J56" s="581" t="s">
        <v>1</v>
      </c>
    </row>
    <row r="57" spans="1:10" ht="14.4" customHeight="1" x14ac:dyDescent="0.3">
      <c r="A57" s="577" t="s">
        <v>530</v>
      </c>
      <c r="B57" s="578" t="s">
        <v>313</v>
      </c>
      <c r="C57" s="579">
        <v>69.935360000000003</v>
      </c>
      <c r="D57" s="579">
        <v>85.998639999999995</v>
      </c>
      <c r="E57" s="579"/>
      <c r="F57" s="579">
        <v>70.240619999999993</v>
      </c>
      <c r="G57" s="579">
        <v>103</v>
      </c>
      <c r="H57" s="579">
        <v>-32.759380000000007</v>
      </c>
      <c r="I57" s="580">
        <v>0.68194776699029114</v>
      </c>
      <c r="J57" s="581" t="s">
        <v>1</v>
      </c>
    </row>
    <row r="58" spans="1:10" ht="14.4" customHeight="1" x14ac:dyDescent="0.3">
      <c r="A58" s="577" t="s">
        <v>530</v>
      </c>
      <c r="B58" s="578" t="s">
        <v>532</v>
      </c>
      <c r="C58" s="579">
        <v>1320.2464499999999</v>
      </c>
      <c r="D58" s="579">
        <v>1085.984149999997</v>
      </c>
      <c r="E58" s="579"/>
      <c r="F58" s="579">
        <v>1310.417820000001</v>
      </c>
      <c r="G58" s="579">
        <v>1402.6666666666667</v>
      </c>
      <c r="H58" s="579">
        <v>-92.248846666665713</v>
      </c>
      <c r="I58" s="580">
        <v>0.93423323669201586</v>
      </c>
      <c r="J58" s="581" t="s">
        <v>525</v>
      </c>
    </row>
    <row r="59" spans="1:10" ht="14.4" customHeight="1" x14ac:dyDescent="0.3">
      <c r="A59" s="577" t="s">
        <v>518</v>
      </c>
      <c r="B59" s="578" t="s">
        <v>518</v>
      </c>
      <c r="C59" s="579" t="s">
        <v>518</v>
      </c>
      <c r="D59" s="579" t="s">
        <v>518</v>
      </c>
      <c r="E59" s="579"/>
      <c r="F59" s="579" t="s">
        <v>518</v>
      </c>
      <c r="G59" s="579" t="s">
        <v>518</v>
      </c>
      <c r="H59" s="579" t="s">
        <v>518</v>
      </c>
      <c r="I59" s="580" t="s">
        <v>518</v>
      </c>
      <c r="J59" s="581" t="s">
        <v>526</v>
      </c>
    </row>
    <row r="60" spans="1:10" ht="14.4" customHeight="1" x14ac:dyDescent="0.3">
      <c r="A60" s="577" t="s">
        <v>3299</v>
      </c>
      <c r="B60" s="578" t="s">
        <v>3300</v>
      </c>
      <c r="C60" s="579" t="s">
        <v>518</v>
      </c>
      <c r="D60" s="579" t="s">
        <v>518</v>
      </c>
      <c r="E60" s="579"/>
      <c r="F60" s="579" t="s">
        <v>518</v>
      </c>
      <c r="G60" s="579" t="s">
        <v>518</v>
      </c>
      <c r="H60" s="579" t="s">
        <v>518</v>
      </c>
      <c r="I60" s="580" t="s">
        <v>518</v>
      </c>
      <c r="J60" s="581" t="s">
        <v>0</v>
      </c>
    </row>
    <row r="61" spans="1:10" ht="14.4" customHeight="1" x14ac:dyDescent="0.3">
      <c r="A61" s="577" t="s">
        <v>3299</v>
      </c>
      <c r="B61" s="578" t="s">
        <v>312</v>
      </c>
      <c r="C61" s="579">
        <v>0</v>
      </c>
      <c r="D61" s="579" t="s">
        <v>518</v>
      </c>
      <c r="E61" s="579"/>
      <c r="F61" s="579" t="s">
        <v>518</v>
      </c>
      <c r="G61" s="579" t="s">
        <v>518</v>
      </c>
      <c r="H61" s="579" t="s">
        <v>518</v>
      </c>
      <c r="I61" s="580" t="s">
        <v>518</v>
      </c>
      <c r="J61" s="581" t="s">
        <v>1</v>
      </c>
    </row>
    <row r="62" spans="1:10" ht="14.4" customHeight="1" x14ac:dyDescent="0.3">
      <c r="A62" s="577" t="s">
        <v>3299</v>
      </c>
      <c r="B62" s="578" t="s">
        <v>3301</v>
      </c>
      <c r="C62" s="579">
        <v>0</v>
      </c>
      <c r="D62" s="579" t="s">
        <v>518</v>
      </c>
      <c r="E62" s="579"/>
      <c r="F62" s="579" t="s">
        <v>518</v>
      </c>
      <c r="G62" s="579" t="s">
        <v>518</v>
      </c>
      <c r="H62" s="579" t="s">
        <v>518</v>
      </c>
      <c r="I62" s="580" t="s">
        <v>518</v>
      </c>
      <c r="J62" s="581" t="s">
        <v>525</v>
      </c>
    </row>
    <row r="63" spans="1:10" ht="14.4" customHeight="1" x14ac:dyDescent="0.3">
      <c r="A63" s="577" t="s">
        <v>518</v>
      </c>
      <c r="B63" s="578" t="s">
        <v>518</v>
      </c>
      <c r="C63" s="579" t="s">
        <v>518</v>
      </c>
      <c r="D63" s="579" t="s">
        <v>518</v>
      </c>
      <c r="E63" s="579"/>
      <c r="F63" s="579" t="s">
        <v>518</v>
      </c>
      <c r="G63" s="579" t="s">
        <v>518</v>
      </c>
      <c r="H63" s="579" t="s">
        <v>518</v>
      </c>
      <c r="I63" s="580" t="s">
        <v>518</v>
      </c>
      <c r="J63" s="581" t="s">
        <v>526</v>
      </c>
    </row>
    <row r="64" spans="1:10" ht="14.4" customHeight="1" x14ac:dyDescent="0.3">
      <c r="A64" s="577" t="s">
        <v>533</v>
      </c>
      <c r="B64" s="578" t="s">
        <v>534</v>
      </c>
      <c r="C64" s="579" t="s">
        <v>518</v>
      </c>
      <c r="D64" s="579" t="s">
        <v>518</v>
      </c>
      <c r="E64" s="579"/>
      <c r="F64" s="579" t="s">
        <v>518</v>
      </c>
      <c r="G64" s="579" t="s">
        <v>518</v>
      </c>
      <c r="H64" s="579" t="s">
        <v>518</v>
      </c>
      <c r="I64" s="580" t="s">
        <v>518</v>
      </c>
      <c r="J64" s="581" t="s">
        <v>0</v>
      </c>
    </row>
    <row r="65" spans="1:10" ht="14.4" customHeight="1" x14ac:dyDescent="0.3">
      <c r="A65" s="577" t="s">
        <v>533</v>
      </c>
      <c r="B65" s="578" t="s">
        <v>3294</v>
      </c>
      <c r="C65" s="579" t="s">
        <v>518</v>
      </c>
      <c r="D65" s="579" t="s">
        <v>518</v>
      </c>
      <c r="E65" s="579"/>
      <c r="F65" s="579">
        <v>0</v>
      </c>
      <c r="G65" s="579">
        <v>0</v>
      </c>
      <c r="H65" s="579">
        <v>0</v>
      </c>
      <c r="I65" s="580" t="s">
        <v>518</v>
      </c>
      <c r="J65" s="581" t="s">
        <v>1</v>
      </c>
    </row>
    <row r="66" spans="1:10" ht="14.4" customHeight="1" x14ac:dyDescent="0.3">
      <c r="A66" s="577" t="s">
        <v>533</v>
      </c>
      <c r="B66" s="578" t="s">
        <v>303</v>
      </c>
      <c r="C66" s="579">
        <v>1740.24791</v>
      </c>
      <c r="D66" s="579">
        <v>1396.0256699999991</v>
      </c>
      <c r="E66" s="579"/>
      <c r="F66" s="579">
        <v>1200.4743200000021</v>
      </c>
      <c r="G66" s="579">
        <v>1652</v>
      </c>
      <c r="H66" s="579">
        <v>-451.52567999999792</v>
      </c>
      <c r="I66" s="580">
        <v>0.72667937046004971</v>
      </c>
      <c r="J66" s="581" t="s">
        <v>1</v>
      </c>
    </row>
    <row r="67" spans="1:10" ht="14.4" customHeight="1" x14ac:dyDescent="0.3">
      <c r="A67" s="577" t="s">
        <v>533</v>
      </c>
      <c r="B67" s="578" t="s">
        <v>304</v>
      </c>
      <c r="C67" s="579" t="s">
        <v>518</v>
      </c>
      <c r="D67" s="579" t="s">
        <v>518</v>
      </c>
      <c r="E67" s="579"/>
      <c r="F67" s="579">
        <v>188.02209999999999</v>
      </c>
      <c r="G67" s="579">
        <v>80.666666666666671</v>
      </c>
      <c r="H67" s="579">
        <v>107.35543333333332</v>
      </c>
      <c r="I67" s="580">
        <v>2.330852479338843</v>
      </c>
      <c r="J67" s="581" t="s">
        <v>1</v>
      </c>
    </row>
    <row r="68" spans="1:10" ht="14.4" customHeight="1" x14ac:dyDescent="0.3">
      <c r="A68" s="577" t="s">
        <v>533</v>
      </c>
      <c r="B68" s="578" t="s">
        <v>305</v>
      </c>
      <c r="C68" s="579">
        <v>70.003860000000003</v>
      </c>
      <c r="D68" s="579">
        <v>1.0672200000000001</v>
      </c>
      <c r="E68" s="579"/>
      <c r="F68" s="579">
        <v>1.82952</v>
      </c>
      <c r="G68" s="579">
        <v>10</v>
      </c>
      <c r="H68" s="579">
        <v>-8.1704799999999995</v>
      </c>
      <c r="I68" s="580">
        <v>0.182952</v>
      </c>
      <c r="J68" s="581" t="s">
        <v>1</v>
      </c>
    </row>
    <row r="69" spans="1:10" ht="14.4" customHeight="1" x14ac:dyDescent="0.3">
      <c r="A69" s="577" t="s">
        <v>533</v>
      </c>
      <c r="B69" s="578" t="s">
        <v>306</v>
      </c>
      <c r="C69" s="579">
        <v>0.18609999999999999</v>
      </c>
      <c r="D69" s="579">
        <v>0</v>
      </c>
      <c r="E69" s="579"/>
      <c r="F69" s="579" t="s">
        <v>518</v>
      </c>
      <c r="G69" s="579" t="s">
        <v>518</v>
      </c>
      <c r="H69" s="579" t="s">
        <v>518</v>
      </c>
      <c r="I69" s="580" t="s">
        <v>518</v>
      </c>
      <c r="J69" s="581" t="s">
        <v>1</v>
      </c>
    </row>
    <row r="70" spans="1:10" ht="14.4" customHeight="1" x14ac:dyDescent="0.3">
      <c r="A70" s="577" t="s">
        <v>533</v>
      </c>
      <c r="B70" s="578" t="s">
        <v>307</v>
      </c>
      <c r="C70" s="579">
        <v>107.11809</v>
      </c>
      <c r="D70" s="579">
        <v>93.323219999999992</v>
      </c>
      <c r="E70" s="579"/>
      <c r="F70" s="579">
        <v>100.57033</v>
      </c>
      <c r="G70" s="579">
        <v>128.33333333333334</v>
      </c>
      <c r="H70" s="579">
        <v>-27.763003333333344</v>
      </c>
      <c r="I70" s="580">
        <v>0.78366490909090902</v>
      </c>
      <c r="J70" s="581" t="s">
        <v>1</v>
      </c>
    </row>
    <row r="71" spans="1:10" ht="14.4" customHeight="1" x14ac:dyDescent="0.3">
      <c r="A71" s="577" t="s">
        <v>533</v>
      </c>
      <c r="B71" s="578" t="s">
        <v>308</v>
      </c>
      <c r="C71" s="579">
        <v>6254.6161400000001</v>
      </c>
      <c r="D71" s="579">
        <v>5869.4732400000003</v>
      </c>
      <c r="E71" s="579"/>
      <c r="F71" s="579">
        <v>6171.0529500000102</v>
      </c>
      <c r="G71" s="579">
        <v>6197</v>
      </c>
      <c r="H71" s="579">
        <v>-25.947049999989758</v>
      </c>
      <c r="I71" s="580">
        <v>0.99581296595126845</v>
      </c>
      <c r="J71" s="581" t="s">
        <v>1</v>
      </c>
    </row>
    <row r="72" spans="1:10" ht="14.4" customHeight="1" x14ac:dyDescent="0.3">
      <c r="A72" s="577" t="s">
        <v>533</v>
      </c>
      <c r="B72" s="578" t="s">
        <v>309</v>
      </c>
      <c r="C72" s="579">
        <v>74.772779999999997</v>
      </c>
      <c r="D72" s="579">
        <v>295.24369000000002</v>
      </c>
      <c r="E72" s="579"/>
      <c r="F72" s="579">
        <v>295.92281000000003</v>
      </c>
      <c r="G72" s="579">
        <v>306.66666666666669</v>
      </c>
      <c r="H72" s="579">
        <v>-10.743856666666659</v>
      </c>
      <c r="I72" s="580">
        <v>0.96496568478260869</v>
      </c>
      <c r="J72" s="581" t="s">
        <v>1</v>
      </c>
    </row>
    <row r="73" spans="1:10" ht="14.4" customHeight="1" x14ac:dyDescent="0.3">
      <c r="A73" s="577" t="s">
        <v>533</v>
      </c>
      <c r="B73" s="578" t="s">
        <v>310</v>
      </c>
      <c r="C73" s="579">
        <v>742.78850999999997</v>
      </c>
      <c r="D73" s="579">
        <v>627.82853</v>
      </c>
      <c r="E73" s="579"/>
      <c r="F73" s="579">
        <v>540.79524000000106</v>
      </c>
      <c r="G73" s="579">
        <v>687.66666666666663</v>
      </c>
      <c r="H73" s="579">
        <v>-146.87142666666557</v>
      </c>
      <c r="I73" s="580">
        <v>0.7864206107610292</v>
      </c>
      <c r="J73" s="581" t="s">
        <v>1</v>
      </c>
    </row>
    <row r="74" spans="1:10" ht="14.4" customHeight="1" x14ac:dyDescent="0.3">
      <c r="A74" s="577" t="s">
        <v>533</v>
      </c>
      <c r="B74" s="578" t="s">
        <v>311</v>
      </c>
      <c r="C74" s="579">
        <v>50.754449999999999</v>
      </c>
      <c r="D74" s="579">
        <v>74.00988000000001</v>
      </c>
      <c r="E74" s="579"/>
      <c r="F74" s="579">
        <v>71.518619999999999</v>
      </c>
      <c r="G74" s="579">
        <v>46.666666666666664</v>
      </c>
      <c r="H74" s="579">
        <v>24.851953333333334</v>
      </c>
      <c r="I74" s="580">
        <v>1.5325418571428573</v>
      </c>
      <c r="J74" s="581" t="s">
        <v>1</v>
      </c>
    </row>
    <row r="75" spans="1:10" ht="14.4" customHeight="1" x14ac:dyDescent="0.3">
      <c r="A75" s="577" t="s">
        <v>533</v>
      </c>
      <c r="B75" s="578" t="s">
        <v>312</v>
      </c>
      <c r="C75" s="579">
        <v>13.000960000000001</v>
      </c>
      <c r="D75" s="579">
        <v>25.148599999999</v>
      </c>
      <c r="E75" s="579"/>
      <c r="F75" s="579">
        <v>23.877300000000002</v>
      </c>
      <c r="G75" s="579">
        <v>27.333333333333332</v>
      </c>
      <c r="H75" s="579">
        <v>-3.4560333333333304</v>
      </c>
      <c r="I75" s="580">
        <v>0.87355975609756109</v>
      </c>
      <c r="J75" s="581" t="s">
        <v>1</v>
      </c>
    </row>
    <row r="76" spans="1:10" ht="14.4" customHeight="1" x14ac:dyDescent="0.3">
      <c r="A76" s="577" t="s">
        <v>533</v>
      </c>
      <c r="B76" s="578" t="s">
        <v>313</v>
      </c>
      <c r="C76" s="579">
        <v>927.00685999999996</v>
      </c>
      <c r="D76" s="579">
        <v>925.09290999999985</v>
      </c>
      <c r="E76" s="579"/>
      <c r="F76" s="579">
        <v>1099.860900000001</v>
      </c>
      <c r="G76" s="579">
        <v>933.66666666666663</v>
      </c>
      <c r="H76" s="579">
        <v>166.19423333333441</v>
      </c>
      <c r="I76" s="580">
        <v>1.178001677972154</v>
      </c>
      <c r="J76" s="581" t="s">
        <v>1</v>
      </c>
    </row>
    <row r="77" spans="1:10" ht="14.4" customHeight="1" x14ac:dyDescent="0.3">
      <c r="A77" s="577" t="s">
        <v>533</v>
      </c>
      <c r="B77" s="578" t="s">
        <v>314</v>
      </c>
      <c r="C77" s="579">
        <v>236.17290999999997</v>
      </c>
      <c r="D77" s="579">
        <v>206.29182</v>
      </c>
      <c r="E77" s="579"/>
      <c r="F77" s="579">
        <v>15.59742</v>
      </c>
      <c r="G77" s="579">
        <v>63</v>
      </c>
      <c r="H77" s="579">
        <v>-47.40258</v>
      </c>
      <c r="I77" s="580">
        <v>0.24757809523809524</v>
      </c>
      <c r="J77" s="581" t="s">
        <v>1</v>
      </c>
    </row>
    <row r="78" spans="1:10" ht="14.4" customHeight="1" x14ac:dyDescent="0.3">
      <c r="A78" s="577" t="s">
        <v>533</v>
      </c>
      <c r="B78" s="578" t="s">
        <v>535</v>
      </c>
      <c r="C78" s="579">
        <v>10216.668569999998</v>
      </c>
      <c r="D78" s="579">
        <v>9513.5047799999975</v>
      </c>
      <c r="E78" s="579"/>
      <c r="F78" s="579">
        <v>9709.521510000015</v>
      </c>
      <c r="G78" s="579">
        <v>10132.999999999998</v>
      </c>
      <c r="H78" s="579">
        <v>-423.47848999998314</v>
      </c>
      <c r="I78" s="580">
        <v>0.95820798480213332</v>
      </c>
      <c r="J78" s="581" t="s">
        <v>525</v>
      </c>
    </row>
    <row r="79" spans="1:10" ht="14.4" customHeight="1" x14ac:dyDescent="0.3">
      <c r="A79" s="577" t="s">
        <v>518</v>
      </c>
      <c r="B79" s="578" t="s">
        <v>518</v>
      </c>
      <c r="C79" s="579" t="s">
        <v>518</v>
      </c>
      <c r="D79" s="579" t="s">
        <v>518</v>
      </c>
      <c r="E79" s="579"/>
      <c r="F79" s="579" t="s">
        <v>518</v>
      </c>
      <c r="G79" s="579" t="s">
        <v>518</v>
      </c>
      <c r="H79" s="579" t="s">
        <v>518</v>
      </c>
      <c r="I79" s="580" t="s">
        <v>518</v>
      </c>
      <c r="J79" s="581" t="s">
        <v>526</v>
      </c>
    </row>
    <row r="80" spans="1:10" ht="14.4" customHeight="1" x14ac:dyDescent="0.3">
      <c r="A80" s="577" t="s">
        <v>516</v>
      </c>
      <c r="B80" s="578" t="s">
        <v>520</v>
      </c>
      <c r="C80" s="579">
        <v>11823.505359999999</v>
      </c>
      <c r="D80" s="579">
        <v>11043.415049999989</v>
      </c>
      <c r="E80" s="579"/>
      <c r="F80" s="579">
        <v>11371.727740000017</v>
      </c>
      <c r="G80" s="579">
        <v>11998.666666666666</v>
      </c>
      <c r="H80" s="579">
        <v>-626.93892666664942</v>
      </c>
      <c r="I80" s="580">
        <v>0.94774928380931356</v>
      </c>
      <c r="J80" s="581" t="s">
        <v>521</v>
      </c>
    </row>
  </sheetData>
  <mergeCells count="3">
    <mergeCell ref="A1:I1"/>
    <mergeCell ref="F3:I3"/>
    <mergeCell ref="C4:D4"/>
  </mergeCells>
  <conditionalFormatting sqref="F21 F81:F65537">
    <cfRule type="cellIs" dxfId="36" priority="18" stopIfTrue="1" operator="greaterThan">
      <formula>1</formula>
    </cfRule>
  </conditionalFormatting>
  <conditionalFormatting sqref="H5:H20">
    <cfRule type="expression" dxfId="35" priority="14">
      <formula>$H5&gt;0</formula>
    </cfRule>
  </conditionalFormatting>
  <conditionalFormatting sqref="I5:I20">
    <cfRule type="expression" dxfId="34" priority="15">
      <formula>$I5&gt;1</formula>
    </cfRule>
  </conditionalFormatting>
  <conditionalFormatting sqref="B5:B20">
    <cfRule type="expression" dxfId="33" priority="11">
      <formula>OR($J5="NS",$J5="SumaNS",$J5="Účet")</formula>
    </cfRule>
  </conditionalFormatting>
  <conditionalFormatting sqref="F5:I20 B5:D20">
    <cfRule type="expression" dxfId="32" priority="17">
      <formula>AND($J5&lt;&gt;"",$J5&lt;&gt;"mezeraKL")</formula>
    </cfRule>
  </conditionalFormatting>
  <conditionalFormatting sqref="B5:D20 F5:I20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30" priority="13">
      <formula>OR($J5="SumaNS",$J5="NS")</formula>
    </cfRule>
  </conditionalFormatting>
  <conditionalFormatting sqref="A5:A20">
    <cfRule type="expression" dxfId="29" priority="9">
      <formula>AND($J5&lt;&gt;"mezeraKL",$J5&lt;&gt;"")</formula>
    </cfRule>
  </conditionalFormatting>
  <conditionalFormatting sqref="A5:A20">
    <cfRule type="expression" dxfId="28" priority="10">
      <formula>AND($J5&lt;&gt;"",$J5&lt;&gt;"mezeraKL")</formula>
    </cfRule>
  </conditionalFormatting>
  <conditionalFormatting sqref="H22:H80">
    <cfRule type="expression" dxfId="27" priority="5">
      <formula>$H22&gt;0</formula>
    </cfRule>
  </conditionalFormatting>
  <conditionalFormatting sqref="A22:A80">
    <cfRule type="expression" dxfId="26" priority="2">
      <formula>AND($J22&lt;&gt;"mezeraKL",$J22&lt;&gt;"")</formula>
    </cfRule>
  </conditionalFormatting>
  <conditionalFormatting sqref="I22:I80">
    <cfRule type="expression" dxfId="25" priority="6">
      <formula>$I22&gt;1</formula>
    </cfRule>
  </conditionalFormatting>
  <conditionalFormatting sqref="B22:B80">
    <cfRule type="expression" dxfId="24" priority="1">
      <formula>OR($J22="NS",$J22="SumaNS",$J22="Účet")</formula>
    </cfRule>
  </conditionalFormatting>
  <conditionalFormatting sqref="A22:D80 F22:I80">
    <cfRule type="expression" dxfId="23" priority="8">
      <formula>AND($J22&lt;&gt;"",$J22&lt;&gt;"mezeraKL")</formula>
    </cfRule>
  </conditionalFormatting>
  <conditionalFormatting sqref="B22:D80 F22:I80">
    <cfRule type="expression" dxfId="22" priority="3">
      <formula>OR($J22="KL",$J22="SumaKL")</formula>
    </cfRule>
    <cfRule type="expression" priority="7" stopIfTrue="1">
      <formula>OR($J22="mezeraNS",$J22="mezeraKL")</formula>
    </cfRule>
  </conditionalFormatting>
  <conditionalFormatting sqref="B22:D80 F22:I80">
    <cfRule type="expression" dxfId="21" priority="4">
      <formula>OR($J22="SumaNS",$J22="NS")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7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0" hidden="1" customWidth="1" outlineLevel="1"/>
    <col min="2" max="2" width="28.33203125" style="230" hidden="1" customWidth="1" outlineLevel="1"/>
    <col min="3" max="3" width="5.33203125" style="307" bestFit="1" customWidth="1" collapsed="1"/>
    <col min="4" max="4" width="18.77734375" style="311" customWidth="1"/>
    <col min="5" max="5" width="9" style="307" bestFit="1" customWidth="1"/>
    <col min="6" max="6" width="18.77734375" style="311" customWidth="1"/>
    <col min="7" max="7" width="12.44140625" style="307" hidden="1" customWidth="1" outlineLevel="1"/>
    <col min="8" max="8" width="25.77734375" style="307" customWidth="1" collapsed="1"/>
    <col min="9" max="9" width="7.77734375" style="305" customWidth="1"/>
    <col min="10" max="10" width="10" style="305" customWidth="1"/>
    <col min="11" max="11" width="11.109375" style="305" customWidth="1"/>
    <col min="12" max="16384" width="8.88671875" style="230"/>
  </cols>
  <sheetData>
    <row r="1" spans="1:11" ht="18.600000000000001" customHeight="1" thickBot="1" x14ac:dyDescent="0.4">
      <c r="A1" s="457" t="s">
        <v>4355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</row>
    <row r="2" spans="1:11" ht="14.4" customHeight="1" thickBot="1" x14ac:dyDescent="0.35">
      <c r="A2" s="351" t="s">
        <v>282</v>
      </c>
      <c r="B2" s="44"/>
      <c r="C2" s="309"/>
      <c r="D2" s="309"/>
      <c r="E2" s="309"/>
      <c r="F2" s="309"/>
      <c r="G2" s="309"/>
      <c r="H2" s="309"/>
      <c r="I2" s="310"/>
      <c r="J2" s="310"/>
      <c r="K2" s="310"/>
    </row>
    <row r="3" spans="1:11" ht="14.4" customHeight="1" thickBot="1" x14ac:dyDescent="0.35">
      <c r="A3" s="44"/>
      <c r="B3" s="44"/>
      <c r="C3" s="453"/>
      <c r="D3" s="454"/>
      <c r="E3" s="454"/>
      <c r="F3" s="454"/>
      <c r="G3" s="454"/>
      <c r="H3" s="237" t="s">
        <v>134</v>
      </c>
      <c r="I3" s="184">
        <f>IF(J3&lt;&gt;0,K3/J3,0)</f>
        <v>38.166759881697644</v>
      </c>
      <c r="J3" s="184">
        <f>SUBTOTAL(9,J5:J1048576)</f>
        <v>298557</v>
      </c>
      <c r="K3" s="185">
        <f>SUBTOTAL(9,K5:K1048576)</f>
        <v>11394953.330000004</v>
      </c>
    </row>
    <row r="4" spans="1:11" s="306" customFormat="1" ht="14.4" customHeight="1" thickBot="1" x14ac:dyDescent="0.35">
      <c r="A4" s="582" t="s">
        <v>4</v>
      </c>
      <c r="B4" s="583" t="s">
        <v>5</v>
      </c>
      <c r="C4" s="583" t="s">
        <v>0</v>
      </c>
      <c r="D4" s="583" t="s">
        <v>6</v>
      </c>
      <c r="E4" s="583" t="s">
        <v>7</v>
      </c>
      <c r="F4" s="583" t="s">
        <v>1</v>
      </c>
      <c r="G4" s="583" t="s">
        <v>65</v>
      </c>
      <c r="H4" s="584" t="s">
        <v>11</v>
      </c>
      <c r="I4" s="585" t="s">
        <v>159</v>
      </c>
      <c r="J4" s="585" t="s">
        <v>13</v>
      </c>
      <c r="K4" s="586" t="s">
        <v>176</v>
      </c>
    </row>
    <row r="5" spans="1:11" ht="14.4" customHeight="1" x14ac:dyDescent="0.3">
      <c r="A5" s="587" t="s">
        <v>516</v>
      </c>
      <c r="B5" s="588" t="s">
        <v>517</v>
      </c>
      <c r="C5" s="589" t="s">
        <v>522</v>
      </c>
      <c r="D5" s="590" t="s">
        <v>2174</v>
      </c>
      <c r="E5" s="589" t="s">
        <v>4330</v>
      </c>
      <c r="F5" s="590" t="s">
        <v>4331</v>
      </c>
      <c r="G5" s="589" t="s">
        <v>3302</v>
      </c>
      <c r="H5" s="589" t="s">
        <v>3303</v>
      </c>
      <c r="I5" s="591">
        <v>0.39666666666666667</v>
      </c>
      <c r="J5" s="591">
        <v>600</v>
      </c>
      <c r="K5" s="592">
        <v>238</v>
      </c>
    </row>
    <row r="6" spans="1:11" ht="14.4" customHeight="1" x14ac:dyDescent="0.3">
      <c r="A6" s="658" t="s">
        <v>516</v>
      </c>
      <c r="B6" s="659" t="s">
        <v>517</v>
      </c>
      <c r="C6" s="662" t="s">
        <v>522</v>
      </c>
      <c r="D6" s="683" t="s">
        <v>2174</v>
      </c>
      <c r="E6" s="662" t="s">
        <v>4330</v>
      </c>
      <c r="F6" s="683" t="s">
        <v>4331</v>
      </c>
      <c r="G6" s="662" t="s">
        <v>3304</v>
      </c>
      <c r="H6" s="662" t="s">
        <v>3305</v>
      </c>
      <c r="I6" s="674">
        <v>34.700000000000003</v>
      </c>
      <c r="J6" s="674">
        <v>12</v>
      </c>
      <c r="K6" s="675">
        <v>416.4</v>
      </c>
    </row>
    <row r="7" spans="1:11" ht="14.4" customHeight="1" x14ac:dyDescent="0.3">
      <c r="A7" s="658" t="s">
        <v>516</v>
      </c>
      <c r="B7" s="659" t="s">
        <v>517</v>
      </c>
      <c r="C7" s="662" t="s">
        <v>522</v>
      </c>
      <c r="D7" s="683" t="s">
        <v>2174</v>
      </c>
      <c r="E7" s="662" t="s">
        <v>4330</v>
      </c>
      <c r="F7" s="683" t="s">
        <v>4331</v>
      </c>
      <c r="G7" s="662" t="s">
        <v>3306</v>
      </c>
      <c r="H7" s="662" t="s">
        <v>3307</v>
      </c>
      <c r="I7" s="674">
        <v>2.3933333333333331</v>
      </c>
      <c r="J7" s="674">
        <v>60</v>
      </c>
      <c r="K7" s="675">
        <v>143.6</v>
      </c>
    </row>
    <row r="8" spans="1:11" ht="14.4" customHeight="1" x14ac:dyDescent="0.3">
      <c r="A8" s="658" t="s">
        <v>516</v>
      </c>
      <c r="B8" s="659" t="s">
        <v>517</v>
      </c>
      <c r="C8" s="662" t="s">
        <v>522</v>
      </c>
      <c r="D8" s="683" t="s">
        <v>2174</v>
      </c>
      <c r="E8" s="662" t="s">
        <v>4330</v>
      </c>
      <c r="F8" s="683" t="s">
        <v>4331</v>
      </c>
      <c r="G8" s="662" t="s">
        <v>3308</v>
      </c>
      <c r="H8" s="662" t="s">
        <v>3309</v>
      </c>
      <c r="I8" s="674">
        <v>3.79</v>
      </c>
      <c r="J8" s="674">
        <v>40</v>
      </c>
      <c r="K8" s="675">
        <v>151.6</v>
      </c>
    </row>
    <row r="9" spans="1:11" ht="14.4" customHeight="1" x14ac:dyDescent="0.3">
      <c r="A9" s="658" t="s">
        <v>516</v>
      </c>
      <c r="B9" s="659" t="s">
        <v>517</v>
      </c>
      <c r="C9" s="662" t="s">
        <v>522</v>
      </c>
      <c r="D9" s="683" t="s">
        <v>2174</v>
      </c>
      <c r="E9" s="662" t="s">
        <v>4330</v>
      </c>
      <c r="F9" s="683" t="s">
        <v>4331</v>
      </c>
      <c r="G9" s="662" t="s">
        <v>3310</v>
      </c>
      <c r="H9" s="662" t="s">
        <v>3311</v>
      </c>
      <c r="I9" s="674">
        <v>27.790000000000003</v>
      </c>
      <c r="J9" s="674">
        <v>72</v>
      </c>
      <c r="K9" s="675">
        <v>2000.88</v>
      </c>
    </row>
    <row r="10" spans="1:11" ht="14.4" customHeight="1" x14ac:dyDescent="0.3">
      <c r="A10" s="658" t="s">
        <v>516</v>
      </c>
      <c r="B10" s="659" t="s">
        <v>517</v>
      </c>
      <c r="C10" s="662" t="s">
        <v>522</v>
      </c>
      <c r="D10" s="683" t="s">
        <v>2174</v>
      </c>
      <c r="E10" s="662" t="s">
        <v>4330</v>
      </c>
      <c r="F10" s="683" t="s">
        <v>4331</v>
      </c>
      <c r="G10" s="662" t="s">
        <v>3312</v>
      </c>
      <c r="H10" s="662" t="s">
        <v>3313</v>
      </c>
      <c r="I10" s="674">
        <v>3.91</v>
      </c>
      <c r="J10" s="674">
        <v>30</v>
      </c>
      <c r="K10" s="675">
        <v>117.3</v>
      </c>
    </row>
    <row r="11" spans="1:11" ht="14.4" customHeight="1" x14ac:dyDescent="0.3">
      <c r="A11" s="658" t="s">
        <v>516</v>
      </c>
      <c r="B11" s="659" t="s">
        <v>517</v>
      </c>
      <c r="C11" s="662" t="s">
        <v>522</v>
      </c>
      <c r="D11" s="683" t="s">
        <v>2174</v>
      </c>
      <c r="E11" s="662" t="s">
        <v>4330</v>
      </c>
      <c r="F11" s="683" t="s">
        <v>4331</v>
      </c>
      <c r="G11" s="662" t="s">
        <v>3314</v>
      </c>
      <c r="H11" s="662" t="s">
        <v>3315</v>
      </c>
      <c r="I11" s="674">
        <v>6.2</v>
      </c>
      <c r="J11" s="674">
        <v>30</v>
      </c>
      <c r="K11" s="675">
        <v>186</v>
      </c>
    </row>
    <row r="12" spans="1:11" ht="14.4" customHeight="1" x14ac:dyDescent="0.3">
      <c r="A12" s="658" t="s">
        <v>516</v>
      </c>
      <c r="B12" s="659" t="s">
        <v>517</v>
      </c>
      <c r="C12" s="662" t="s">
        <v>522</v>
      </c>
      <c r="D12" s="683" t="s">
        <v>2174</v>
      </c>
      <c r="E12" s="662" t="s">
        <v>4330</v>
      </c>
      <c r="F12" s="683" t="s">
        <v>4331</v>
      </c>
      <c r="G12" s="662" t="s">
        <v>3316</v>
      </c>
      <c r="H12" s="662" t="s">
        <v>3317</v>
      </c>
      <c r="I12" s="674">
        <v>0.84666666666666668</v>
      </c>
      <c r="J12" s="674">
        <v>1900</v>
      </c>
      <c r="K12" s="675">
        <v>1623</v>
      </c>
    </row>
    <row r="13" spans="1:11" ht="14.4" customHeight="1" x14ac:dyDescent="0.3">
      <c r="A13" s="658" t="s">
        <v>516</v>
      </c>
      <c r="B13" s="659" t="s">
        <v>517</v>
      </c>
      <c r="C13" s="662" t="s">
        <v>522</v>
      </c>
      <c r="D13" s="683" t="s">
        <v>2174</v>
      </c>
      <c r="E13" s="662" t="s">
        <v>4330</v>
      </c>
      <c r="F13" s="683" t="s">
        <v>4331</v>
      </c>
      <c r="G13" s="662" t="s">
        <v>3318</v>
      </c>
      <c r="H13" s="662" t="s">
        <v>3319</v>
      </c>
      <c r="I13" s="674">
        <v>1.42</v>
      </c>
      <c r="J13" s="674">
        <v>400</v>
      </c>
      <c r="K13" s="675">
        <v>568</v>
      </c>
    </row>
    <row r="14" spans="1:11" ht="14.4" customHeight="1" x14ac:dyDescent="0.3">
      <c r="A14" s="658" t="s">
        <v>516</v>
      </c>
      <c r="B14" s="659" t="s">
        <v>517</v>
      </c>
      <c r="C14" s="662" t="s">
        <v>522</v>
      </c>
      <c r="D14" s="683" t="s">
        <v>2174</v>
      </c>
      <c r="E14" s="662" t="s">
        <v>4330</v>
      </c>
      <c r="F14" s="683" t="s">
        <v>4331</v>
      </c>
      <c r="G14" s="662" t="s">
        <v>3320</v>
      </c>
      <c r="H14" s="662" t="s">
        <v>3321</v>
      </c>
      <c r="I14" s="674">
        <v>10.565000000000001</v>
      </c>
      <c r="J14" s="674">
        <v>200</v>
      </c>
      <c r="K14" s="675">
        <v>2113</v>
      </c>
    </row>
    <row r="15" spans="1:11" ht="14.4" customHeight="1" x14ac:dyDescent="0.3">
      <c r="A15" s="658" t="s">
        <v>516</v>
      </c>
      <c r="B15" s="659" t="s">
        <v>517</v>
      </c>
      <c r="C15" s="662" t="s">
        <v>522</v>
      </c>
      <c r="D15" s="683" t="s">
        <v>2174</v>
      </c>
      <c r="E15" s="662" t="s">
        <v>4330</v>
      </c>
      <c r="F15" s="683" t="s">
        <v>4331</v>
      </c>
      <c r="G15" s="662" t="s">
        <v>3322</v>
      </c>
      <c r="H15" s="662" t="s">
        <v>3323</v>
      </c>
      <c r="I15" s="674">
        <v>61.22</v>
      </c>
      <c r="J15" s="674">
        <v>3</v>
      </c>
      <c r="K15" s="675">
        <v>183.66</v>
      </c>
    </row>
    <row r="16" spans="1:11" ht="14.4" customHeight="1" x14ac:dyDescent="0.3">
      <c r="A16" s="658" t="s">
        <v>516</v>
      </c>
      <c r="B16" s="659" t="s">
        <v>517</v>
      </c>
      <c r="C16" s="662" t="s">
        <v>522</v>
      </c>
      <c r="D16" s="683" t="s">
        <v>2174</v>
      </c>
      <c r="E16" s="662" t="s">
        <v>4330</v>
      </c>
      <c r="F16" s="683" t="s">
        <v>4331</v>
      </c>
      <c r="G16" s="662" t="s">
        <v>3324</v>
      </c>
      <c r="H16" s="662" t="s">
        <v>3325</v>
      </c>
      <c r="I16" s="674">
        <v>22.15</v>
      </c>
      <c r="J16" s="674">
        <v>100</v>
      </c>
      <c r="K16" s="675">
        <v>2215</v>
      </c>
    </row>
    <row r="17" spans="1:11" ht="14.4" customHeight="1" x14ac:dyDescent="0.3">
      <c r="A17" s="658" t="s">
        <v>516</v>
      </c>
      <c r="B17" s="659" t="s">
        <v>517</v>
      </c>
      <c r="C17" s="662" t="s">
        <v>522</v>
      </c>
      <c r="D17" s="683" t="s">
        <v>2174</v>
      </c>
      <c r="E17" s="662" t="s">
        <v>4330</v>
      </c>
      <c r="F17" s="683" t="s">
        <v>4331</v>
      </c>
      <c r="G17" s="662" t="s">
        <v>3326</v>
      </c>
      <c r="H17" s="662" t="s">
        <v>3327</v>
      </c>
      <c r="I17" s="674">
        <v>30.175000000000001</v>
      </c>
      <c r="J17" s="674">
        <v>100</v>
      </c>
      <c r="K17" s="675">
        <v>3017.5</v>
      </c>
    </row>
    <row r="18" spans="1:11" ht="14.4" customHeight="1" x14ac:dyDescent="0.3">
      <c r="A18" s="658" t="s">
        <v>516</v>
      </c>
      <c r="B18" s="659" t="s">
        <v>517</v>
      </c>
      <c r="C18" s="662" t="s">
        <v>522</v>
      </c>
      <c r="D18" s="683" t="s">
        <v>2174</v>
      </c>
      <c r="E18" s="662" t="s">
        <v>4330</v>
      </c>
      <c r="F18" s="683" t="s">
        <v>4331</v>
      </c>
      <c r="G18" s="662" t="s">
        <v>3328</v>
      </c>
      <c r="H18" s="662" t="s">
        <v>3329</v>
      </c>
      <c r="I18" s="674">
        <v>1.38</v>
      </c>
      <c r="J18" s="674">
        <v>400</v>
      </c>
      <c r="K18" s="675">
        <v>552</v>
      </c>
    </row>
    <row r="19" spans="1:11" ht="14.4" customHeight="1" x14ac:dyDescent="0.3">
      <c r="A19" s="658" t="s">
        <v>516</v>
      </c>
      <c r="B19" s="659" t="s">
        <v>517</v>
      </c>
      <c r="C19" s="662" t="s">
        <v>522</v>
      </c>
      <c r="D19" s="683" t="s">
        <v>2174</v>
      </c>
      <c r="E19" s="662" t="s">
        <v>4330</v>
      </c>
      <c r="F19" s="683" t="s">
        <v>4331</v>
      </c>
      <c r="G19" s="662" t="s">
        <v>3330</v>
      </c>
      <c r="H19" s="662" t="s">
        <v>3331</v>
      </c>
      <c r="I19" s="674">
        <v>0.6</v>
      </c>
      <c r="J19" s="674">
        <v>6500</v>
      </c>
      <c r="K19" s="675">
        <v>3900</v>
      </c>
    </row>
    <row r="20" spans="1:11" ht="14.4" customHeight="1" x14ac:dyDescent="0.3">
      <c r="A20" s="658" t="s">
        <v>516</v>
      </c>
      <c r="B20" s="659" t="s">
        <v>517</v>
      </c>
      <c r="C20" s="662" t="s">
        <v>522</v>
      </c>
      <c r="D20" s="683" t="s">
        <v>2174</v>
      </c>
      <c r="E20" s="662" t="s">
        <v>4330</v>
      </c>
      <c r="F20" s="683" t="s">
        <v>4331</v>
      </c>
      <c r="G20" s="662" t="s">
        <v>3332</v>
      </c>
      <c r="H20" s="662" t="s">
        <v>3333</v>
      </c>
      <c r="I20" s="674">
        <v>3.25</v>
      </c>
      <c r="J20" s="674">
        <v>100</v>
      </c>
      <c r="K20" s="675">
        <v>325</v>
      </c>
    </row>
    <row r="21" spans="1:11" ht="14.4" customHeight="1" x14ac:dyDescent="0.3">
      <c r="A21" s="658" t="s">
        <v>516</v>
      </c>
      <c r="B21" s="659" t="s">
        <v>517</v>
      </c>
      <c r="C21" s="662" t="s">
        <v>522</v>
      </c>
      <c r="D21" s="683" t="s">
        <v>2174</v>
      </c>
      <c r="E21" s="662" t="s">
        <v>4330</v>
      </c>
      <c r="F21" s="683" t="s">
        <v>4331</v>
      </c>
      <c r="G21" s="662" t="s">
        <v>3334</v>
      </c>
      <c r="H21" s="662" t="s">
        <v>3335</v>
      </c>
      <c r="I21" s="674">
        <v>0.44</v>
      </c>
      <c r="J21" s="674">
        <v>800</v>
      </c>
      <c r="K21" s="675">
        <v>352</v>
      </c>
    </row>
    <row r="22" spans="1:11" ht="14.4" customHeight="1" x14ac:dyDescent="0.3">
      <c r="A22" s="658" t="s">
        <v>516</v>
      </c>
      <c r="B22" s="659" t="s">
        <v>517</v>
      </c>
      <c r="C22" s="662" t="s">
        <v>522</v>
      </c>
      <c r="D22" s="683" t="s">
        <v>2174</v>
      </c>
      <c r="E22" s="662" t="s">
        <v>4330</v>
      </c>
      <c r="F22" s="683" t="s">
        <v>4331</v>
      </c>
      <c r="G22" s="662" t="s">
        <v>3336</v>
      </c>
      <c r="H22" s="662" t="s">
        <v>3337</v>
      </c>
      <c r="I22" s="674">
        <v>0.33</v>
      </c>
      <c r="J22" s="674">
        <v>100</v>
      </c>
      <c r="K22" s="675">
        <v>33</v>
      </c>
    </row>
    <row r="23" spans="1:11" ht="14.4" customHeight="1" x14ac:dyDescent="0.3">
      <c r="A23" s="658" t="s">
        <v>516</v>
      </c>
      <c r="B23" s="659" t="s">
        <v>517</v>
      </c>
      <c r="C23" s="662" t="s">
        <v>522</v>
      </c>
      <c r="D23" s="683" t="s">
        <v>2174</v>
      </c>
      <c r="E23" s="662" t="s">
        <v>4330</v>
      </c>
      <c r="F23" s="683" t="s">
        <v>4331</v>
      </c>
      <c r="G23" s="662" t="s">
        <v>3338</v>
      </c>
      <c r="H23" s="662" t="s">
        <v>3339</v>
      </c>
      <c r="I23" s="674">
        <v>8.58</v>
      </c>
      <c r="J23" s="674">
        <v>48</v>
      </c>
      <c r="K23" s="675">
        <v>411.84</v>
      </c>
    </row>
    <row r="24" spans="1:11" ht="14.4" customHeight="1" x14ac:dyDescent="0.3">
      <c r="A24" s="658" t="s">
        <v>516</v>
      </c>
      <c r="B24" s="659" t="s">
        <v>517</v>
      </c>
      <c r="C24" s="662" t="s">
        <v>522</v>
      </c>
      <c r="D24" s="683" t="s">
        <v>2174</v>
      </c>
      <c r="E24" s="662" t="s">
        <v>4330</v>
      </c>
      <c r="F24" s="683" t="s">
        <v>4331</v>
      </c>
      <c r="G24" s="662" t="s">
        <v>3340</v>
      </c>
      <c r="H24" s="662" t="s">
        <v>3341</v>
      </c>
      <c r="I24" s="674">
        <v>28.207500000000003</v>
      </c>
      <c r="J24" s="674">
        <v>6</v>
      </c>
      <c r="K24" s="675">
        <v>169.78</v>
      </c>
    </row>
    <row r="25" spans="1:11" ht="14.4" customHeight="1" x14ac:dyDescent="0.3">
      <c r="A25" s="658" t="s">
        <v>516</v>
      </c>
      <c r="B25" s="659" t="s">
        <v>517</v>
      </c>
      <c r="C25" s="662" t="s">
        <v>522</v>
      </c>
      <c r="D25" s="683" t="s">
        <v>2174</v>
      </c>
      <c r="E25" s="662" t="s">
        <v>4330</v>
      </c>
      <c r="F25" s="683" t="s">
        <v>4331</v>
      </c>
      <c r="G25" s="662" t="s">
        <v>3342</v>
      </c>
      <c r="H25" s="662" t="s">
        <v>3343</v>
      </c>
      <c r="I25" s="674">
        <v>159.55000000000001</v>
      </c>
      <c r="J25" s="674">
        <v>5</v>
      </c>
      <c r="K25" s="675">
        <v>797.76</v>
      </c>
    </row>
    <row r="26" spans="1:11" ht="14.4" customHeight="1" x14ac:dyDescent="0.3">
      <c r="A26" s="658" t="s">
        <v>516</v>
      </c>
      <c r="B26" s="659" t="s">
        <v>517</v>
      </c>
      <c r="C26" s="662" t="s">
        <v>522</v>
      </c>
      <c r="D26" s="683" t="s">
        <v>2174</v>
      </c>
      <c r="E26" s="662" t="s">
        <v>4330</v>
      </c>
      <c r="F26" s="683" t="s">
        <v>4331</v>
      </c>
      <c r="G26" s="662" t="s">
        <v>3344</v>
      </c>
      <c r="H26" s="662" t="s">
        <v>3345</v>
      </c>
      <c r="I26" s="674">
        <v>146.41</v>
      </c>
      <c r="J26" s="674">
        <v>15</v>
      </c>
      <c r="K26" s="675">
        <v>2196.15</v>
      </c>
    </row>
    <row r="27" spans="1:11" ht="14.4" customHeight="1" x14ac:dyDescent="0.3">
      <c r="A27" s="658" t="s">
        <v>516</v>
      </c>
      <c r="B27" s="659" t="s">
        <v>517</v>
      </c>
      <c r="C27" s="662" t="s">
        <v>522</v>
      </c>
      <c r="D27" s="683" t="s">
        <v>2174</v>
      </c>
      <c r="E27" s="662" t="s">
        <v>4330</v>
      </c>
      <c r="F27" s="683" t="s">
        <v>4331</v>
      </c>
      <c r="G27" s="662" t="s">
        <v>3346</v>
      </c>
      <c r="H27" s="662" t="s">
        <v>3347</v>
      </c>
      <c r="I27" s="674">
        <v>1.2549999999999999</v>
      </c>
      <c r="J27" s="674">
        <v>900</v>
      </c>
      <c r="K27" s="675">
        <v>1139</v>
      </c>
    </row>
    <row r="28" spans="1:11" ht="14.4" customHeight="1" x14ac:dyDescent="0.3">
      <c r="A28" s="658" t="s">
        <v>516</v>
      </c>
      <c r="B28" s="659" t="s">
        <v>517</v>
      </c>
      <c r="C28" s="662" t="s">
        <v>522</v>
      </c>
      <c r="D28" s="683" t="s">
        <v>2174</v>
      </c>
      <c r="E28" s="662" t="s">
        <v>4330</v>
      </c>
      <c r="F28" s="683" t="s">
        <v>4331</v>
      </c>
      <c r="G28" s="662" t="s">
        <v>3348</v>
      </c>
      <c r="H28" s="662" t="s">
        <v>3349</v>
      </c>
      <c r="I28" s="674">
        <v>1.1733333333333331</v>
      </c>
      <c r="J28" s="674">
        <v>900</v>
      </c>
      <c r="K28" s="675">
        <v>1057</v>
      </c>
    </row>
    <row r="29" spans="1:11" ht="14.4" customHeight="1" x14ac:dyDescent="0.3">
      <c r="A29" s="658" t="s">
        <v>516</v>
      </c>
      <c r="B29" s="659" t="s">
        <v>517</v>
      </c>
      <c r="C29" s="662" t="s">
        <v>522</v>
      </c>
      <c r="D29" s="683" t="s">
        <v>2174</v>
      </c>
      <c r="E29" s="662" t="s">
        <v>4330</v>
      </c>
      <c r="F29" s="683" t="s">
        <v>4331</v>
      </c>
      <c r="G29" s="662" t="s">
        <v>3350</v>
      </c>
      <c r="H29" s="662" t="s">
        <v>3351</v>
      </c>
      <c r="I29" s="674">
        <v>46.13</v>
      </c>
      <c r="J29" s="674">
        <v>1</v>
      </c>
      <c r="K29" s="675">
        <v>46.13</v>
      </c>
    </row>
    <row r="30" spans="1:11" ht="14.4" customHeight="1" x14ac:dyDescent="0.3">
      <c r="A30" s="658" t="s">
        <v>516</v>
      </c>
      <c r="B30" s="659" t="s">
        <v>517</v>
      </c>
      <c r="C30" s="662" t="s">
        <v>522</v>
      </c>
      <c r="D30" s="683" t="s">
        <v>2174</v>
      </c>
      <c r="E30" s="662" t="s">
        <v>4330</v>
      </c>
      <c r="F30" s="683" t="s">
        <v>4331</v>
      </c>
      <c r="G30" s="662" t="s">
        <v>3352</v>
      </c>
      <c r="H30" s="662" t="s">
        <v>3353</v>
      </c>
      <c r="I30" s="674">
        <v>98.38</v>
      </c>
      <c r="J30" s="674">
        <v>4</v>
      </c>
      <c r="K30" s="675">
        <v>393.52</v>
      </c>
    </row>
    <row r="31" spans="1:11" ht="14.4" customHeight="1" x14ac:dyDescent="0.3">
      <c r="A31" s="658" t="s">
        <v>516</v>
      </c>
      <c r="B31" s="659" t="s">
        <v>517</v>
      </c>
      <c r="C31" s="662" t="s">
        <v>522</v>
      </c>
      <c r="D31" s="683" t="s">
        <v>2174</v>
      </c>
      <c r="E31" s="662" t="s">
        <v>4330</v>
      </c>
      <c r="F31" s="683" t="s">
        <v>4331</v>
      </c>
      <c r="G31" s="662" t="s">
        <v>3354</v>
      </c>
      <c r="H31" s="662" t="s">
        <v>3355</v>
      </c>
      <c r="I31" s="674">
        <v>26.164999999999999</v>
      </c>
      <c r="J31" s="674">
        <v>2</v>
      </c>
      <c r="K31" s="675">
        <v>52.33</v>
      </c>
    </row>
    <row r="32" spans="1:11" ht="14.4" customHeight="1" x14ac:dyDescent="0.3">
      <c r="A32" s="658" t="s">
        <v>516</v>
      </c>
      <c r="B32" s="659" t="s">
        <v>517</v>
      </c>
      <c r="C32" s="662" t="s">
        <v>522</v>
      </c>
      <c r="D32" s="683" t="s">
        <v>2174</v>
      </c>
      <c r="E32" s="662" t="s">
        <v>4330</v>
      </c>
      <c r="F32" s="683" t="s">
        <v>4331</v>
      </c>
      <c r="G32" s="662" t="s">
        <v>3356</v>
      </c>
      <c r="H32" s="662" t="s">
        <v>3357</v>
      </c>
      <c r="I32" s="674">
        <v>105.59</v>
      </c>
      <c r="J32" s="674">
        <v>12</v>
      </c>
      <c r="K32" s="675">
        <v>1267.1199999999999</v>
      </c>
    </row>
    <row r="33" spans="1:11" ht="14.4" customHeight="1" x14ac:dyDescent="0.3">
      <c r="A33" s="658" t="s">
        <v>516</v>
      </c>
      <c r="B33" s="659" t="s">
        <v>517</v>
      </c>
      <c r="C33" s="662" t="s">
        <v>522</v>
      </c>
      <c r="D33" s="683" t="s">
        <v>2174</v>
      </c>
      <c r="E33" s="662" t="s">
        <v>4330</v>
      </c>
      <c r="F33" s="683" t="s">
        <v>4331</v>
      </c>
      <c r="G33" s="662" t="s">
        <v>3358</v>
      </c>
      <c r="H33" s="662" t="s">
        <v>3359</v>
      </c>
      <c r="I33" s="674">
        <v>7.5</v>
      </c>
      <c r="J33" s="674">
        <v>12</v>
      </c>
      <c r="K33" s="675">
        <v>90</v>
      </c>
    </row>
    <row r="34" spans="1:11" ht="14.4" customHeight="1" x14ac:dyDescent="0.3">
      <c r="A34" s="658" t="s">
        <v>516</v>
      </c>
      <c r="B34" s="659" t="s">
        <v>517</v>
      </c>
      <c r="C34" s="662" t="s">
        <v>522</v>
      </c>
      <c r="D34" s="683" t="s">
        <v>2174</v>
      </c>
      <c r="E34" s="662" t="s">
        <v>4330</v>
      </c>
      <c r="F34" s="683" t="s">
        <v>4331</v>
      </c>
      <c r="G34" s="662" t="s">
        <v>3360</v>
      </c>
      <c r="H34" s="662" t="s">
        <v>3361</v>
      </c>
      <c r="I34" s="674">
        <v>0.85499999999999998</v>
      </c>
      <c r="J34" s="674">
        <v>400</v>
      </c>
      <c r="K34" s="675">
        <v>342</v>
      </c>
    </row>
    <row r="35" spans="1:11" ht="14.4" customHeight="1" x14ac:dyDescent="0.3">
      <c r="A35" s="658" t="s">
        <v>516</v>
      </c>
      <c r="B35" s="659" t="s">
        <v>517</v>
      </c>
      <c r="C35" s="662" t="s">
        <v>522</v>
      </c>
      <c r="D35" s="683" t="s">
        <v>2174</v>
      </c>
      <c r="E35" s="662" t="s">
        <v>4330</v>
      </c>
      <c r="F35" s="683" t="s">
        <v>4331</v>
      </c>
      <c r="G35" s="662" t="s">
        <v>3362</v>
      </c>
      <c r="H35" s="662" t="s">
        <v>3363</v>
      </c>
      <c r="I35" s="674">
        <v>1.5150000000000001</v>
      </c>
      <c r="J35" s="674">
        <v>700</v>
      </c>
      <c r="K35" s="675">
        <v>1061</v>
      </c>
    </row>
    <row r="36" spans="1:11" ht="14.4" customHeight="1" x14ac:dyDescent="0.3">
      <c r="A36" s="658" t="s">
        <v>516</v>
      </c>
      <c r="B36" s="659" t="s">
        <v>517</v>
      </c>
      <c r="C36" s="662" t="s">
        <v>522</v>
      </c>
      <c r="D36" s="683" t="s">
        <v>2174</v>
      </c>
      <c r="E36" s="662" t="s">
        <v>4330</v>
      </c>
      <c r="F36" s="683" t="s">
        <v>4331</v>
      </c>
      <c r="G36" s="662" t="s">
        <v>3364</v>
      </c>
      <c r="H36" s="662" t="s">
        <v>3365</v>
      </c>
      <c r="I36" s="674">
        <v>2.063333333333333</v>
      </c>
      <c r="J36" s="674">
        <v>450</v>
      </c>
      <c r="K36" s="675">
        <v>928</v>
      </c>
    </row>
    <row r="37" spans="1:11" ht="14.4" customHeight="1" x14ac:dyDescent="0.3">
      <c r="A37" s="658" t="s">
        <v>516</v>
      </c>
      <c r="B37" s="659" t="s">
        <v>517</v>
      </c>
      <c r="C37" s="662" t="s">
        <v>522</v>
      </c>
      <c r="D37" s="683" t="s">
        <v>2174</v>
      </c>
      <c r="E37" s="662" t="s">
        <v>4330</v>
      </c>
      <c r="F37" s="683" t="s">
        <v>4331</v>
      </c>
      <c r="G37" s="662" t="s">
        <v>3366</v>
      </c>
      <c r="H37" s="662" t="s">
        <v>3367</v>
      </c>
      <c r="I37" s="674">
        <v>3.36</v>
      </c>
      <c r="J37" s="674">
        <v>300</v>
      </c>
      <c r="K37" s="675">
        <v>1008</v>
      </c>
    </row>
    <row r="38" spans="1:11" ht="14.4" customHeight="1" x14ac:dyDescent="0.3">
      <c r="A38" s="658" t="s">
        <v>516</v>
      </c>
      <c r="B38" s="659" t="s">
        <v>517</v>
      </c>
      <c r="C38" s="662" t="s">
        <v>522</v>
      </c>
      <c r="D38" s="683" t="s">
        <v>2174</v>
      </c>
      <c r="E38" s="662" t="s">
        <v>4330</v>
      </c>
      <c r="F38" s="683" t="s">
        <v>4331</v>
      </c>
      <c r="G38" s="662" t="s">
        <v>3368</v>
      </c>
      <c r="H38" s="662" t="s">
        <v>3369</v>
      </c>
      <c r="I38" s="674">
        <v>5.875</v>
      </c>
      <c r="J38" s="674">
        <v>500</v>
      </c>
      <c r="K38" s="675">
        <v>2937</v>
      </c>
    </row>
    <row r="39" spans="1:11" ht="14.4" customHeight="1" x14ac:dyDescent="0.3">
      <c r="A39" s="658" t="s">
        <v>516</v>
      </c>
      <c r="B39" s="659" t="s">
        <v>517</v>
      </c>
      <c r="C39" s="662" t="s">
        <v>522</v>
      </c>
      <c r="D39" s="683" t="s">
        <v>2174</v>
      </c>
      <c r="E39" s="662" t="s">
        <v>4330</v>
      </c>
      <c r="F39" s="683" t="s">
        <v>4331</v>
      </c>
      <c r="G39" s="662" t="s">
        <v>3370</v>
      </c>
      <c r="H39" s="662" t="s">
        <v>3371</v>
      </c>
      <c r="I39" s="674">
        <v>1253.3049999999998</v>
      </c>
      <c r="J39" s="674">
        <v>7</v>
      </c>
      <c r="K39" s="675">
        <v>8773.14</v>
      </c>
    </row>
    <row r="40" spans="1:11" ht="14.4" customHeight="1" x14ac:dyDescent="0.3">
      <c r="A40" s="658" t="s">
        <v>516</v>
      </c>
      <c r="B40" s="659" t="s">
        <v>517</v>
      </c>
      <c r="C40" s="662" t="s">
        <v>522</v>
      </c>
      <c r="D40" s="683" t="s">
        <v>2174</v>
      </c>
      <c r="E40" s="662" t="s">
        <v>4330</v>
      </c>
      <c r="F40" s="683" t="s">
        <v>4331</v>
      </c>
      <c r="G40" s="662" t="s">
        <v>3372</v>
      </c>
      <c r="H40" s="662" t="s">
        <v>3373</v>
      </c>
      <c r="I40" s="674">
        <v>1318.28</v>
      </c>
      <c r="J40" s="674">
        <v>9</v>
      </c>
      <c r="K40" s="675">
        <v>11864.52</v>
      </c>
    </row>
    <row r="41" spans="1:11" ht="14.4" customHeight="1" x14ac:dyDescent="0.3">
      <c r="A41" s="658" t="s">
        <v>516</v>
      </c>
      <c r="B41" s="659" t="s">
        <v>517</v>
      </c>
      <c r="C41" s="662" t="s">
        <v>522</v>
      </c>
      <c r="D41" s="683" t="s">
        <v>2174</v>
      </c>
      <c r="E41" s="662" t="s">
        <v>4330</v>
      </c>
      <c r="F41" s="683" t="s">
        <v>4331</v>
      </c>
      <c r="G41" s="662" t="s">
        <v>3374</v>
      </c>
      <c r="H41" s="662" t="s">
        <v>3375</v>
      </c>
      <c r="I41" s="674">
        <v>874</v>
      </c>
      <c r="J41" s="674">
        <v>2</v>
      </c>
      <c r="K41" s="675">
        <v>1748</v>
      </c>
    </row>
    <row r="42" spans="1:11" ht="14.4" customHeight="1" x14ac:dyDescent="0.3">
      <c r="A42" s="658" t="s">
        <v>516</v>
      </c>
      <c r="B42" s="659" t="s">
        <v>517</v>
      </c>
      <c r="C42" s="662" t="s">
        <v>522</v>
      </c>
      <c r="D42" s="683" t="s">
        <v>2174</v>
      </c>
      <c r="E42" s="662" t="s">
        <v>4330</v>
      </c>
      <c r="F42" s="683" t="s">
        <v>4331</v>
      </c>
      <c r="G42" s="662" t="s">
        <v>3376</v>
      </c>
      <c r="H42" s="662" t="s">
        <v>3377</v>
      </c>
      <c r="I42" s="674">
        <v>1.5833333333333333</v>
      </c>
      <c r="J42" s="674">
        <v>120</v>
      </c>
      <c r="K42" s="675">
        <v>189.88</v>
      </c>
    </row>
    <row r="43" spans="1:11" ht="14.4" customHeight="1" x14ac:dyDescent="0.3">
      <c r="A43" s="658" t="s">
        <v>516</v>
      </c>
      <c r="B43" s="659" t="s">
        <v>517</v>
      </c>
      <c r="C43" s="662" t="s">
        <v>522</v>
      </c>
      <c r="D43" s="683" t="s">
        <v>2174</v>
      </c>
      <c r="E43" s="662" t="s">
        <v>4330</v>
      </c>
      <c r="F43" s="683" t="s">
        <v>4331</v>
      </c>
      <c r="G43" s="662" t="s">
        <v>3378</v>
      </c>
      <c r="H43" s="662" t="s">
        <v>3379</v>
      </c>
      <c r="I43" s="674">
        <v>123.05</v>
      </c>
      <c r="J43" s="674">
        <v>12</v>
      </c>
      <c r="K43" s="675">
        <v>1476.6</v>
      </c>
    </row>
    <row r="44" spans="1:11" ht="14.4" customHeight="1" x14ac:dyDescent="0.3">
      <c r="A44" s="658" t="s">
        <v>516</v>
      </c>
      <c r="B44" s="659" t="s">
        <v>517</v>
      </c>
      <c r="C44" s="662" t="s">
        <v>522</v>
      </c>
      <c r="D44" s="683" t="s">
        <v>2174</v>
      </c>
      <c r="E44" s="662" t="s">
        <v>4330</v>
      </c>
      <c r="F44" s="683" t="s">
        <v>4331</v>
      </c>
      <c r="G44" s="662" t="s">
        <v>3380</v>
      </c>
      <c r="H44" s="662" t="s">
        <v>3381</v>
      </c>
      <c r="I44" s="674">
        <v>0.32</v>
      </c>
      <c r="J44" s="674">
        <v>5</v>
      </c>
      <c r="K44" s="675">
        <v>1.6</v>
      </c>
    </row>
    <row r="45" spans="1:11" ht="14.4" customHeight="1" x14ac:dyDescent="0.3">
      <c r="A45" s="658" t="s">
        <v>516</v>
      </c>
      <c r="B45" s="659" t="s">
        <v>517</v>
      </c>
      <c r="C45" s="662" t="s">
        <v>522</v>
      </c>
      <c r="D45" s="683" t="s">
        <v>2174</v>
      </c>
      <c r="E45" s="662" t="s">
        <v>4330</v>
      </c>
      <c r="F45" s="683" t="s">
        <v>4331</v>
      </c>
      <c r="G45" s="662" t="s">
        <v>3382</v>
      </c>
      <c r="H45" s="662" t="s">
        <v>3383</v>
      </c>
      <c r="I45" s="674">
        <v>3.99</v>
      </c>
      <c r="J45" s="674">
        <v>36</v>
      </c>
      <c r="K45" s="675">
        <v>143.75</v>
      </c>
    </row>
    <row r="46" spans="1:11" ht="14.4" customHeight="1" x14ac:dyDescent="0.3">
      <c r="A46" s="658" t="s">
        <v>516</v>
      </c>
      <c r="B46" s="659" t="s">
        <v>517</v>
      </c>
      <c r="C46" s="662" t="s">
        <v>522</v>
      </c>
      <c r="D46" s="683" t="s">
        <v>2174</v>
      </c>
      <c r="E46" s="662" t="s">
        <v>4330</v>
      </c>
      <c r="F46" s="683" t="s">
        <v>4331</v>
      </c>
      <c r="G46" s="662" t="s">
        <v>3384</v>
      </c>
      <c r="H46" s="662" t="s">
        <v>3385</v>
      </c>
      <c r="I46" s="674">
        <v>170.63</v>
      </c>
      <c r="J46" s="674">
        <v>2</v>
      </c>
      <c r="K46" s="675">
        <v>341.26</v>
      </c>
    </row>
    <row r="47" spans="1:11" ht="14.4" customHeight="1" x14ac:dyDescent="0.3">
      <c r="A47" s="658" t="s">
        <v>516</v>
      </c>
      <c r="B47" s="659" t="s">
        <v>517</v>
      </c>
      <c r="C47" s="662" t="s">
        <v>522</v>
      </c>
      <c r="D47" s="683" t="s">
        <v>2174</v>
      </c>
      <c r="E47" s="662" t="s">
        <v>4330</v>
      </c>
      <c r="F47" s="683" t="s">
        <v>4331</v>
      </c>
      <c r="G47" s="662" t="s">
        <v>3386</v>
      </c>
      <c r="H47" s="662" t="s">
        <v>3387</v>
      </c>
      <c r="I47" s="674">
        <v>7.09</v>
      </c>
      <c r="J47" s="674">
        <v>1</v>
      </c>
      <c r="K47" s="675">
        <v>7.09</v>
      </c>
    </row>
    <row r="48" spans="1:11" ht="14.4" customHeight="1" x14ac:dyDescent="0.3">
      <c r="A48" s="658" t="s">
        <v>516</v>
      </c>
      <c r="B48" s="659" t="s">
        <v>517</v>
      </c>
      <c r="C48" s="662" t="s">
        <v>522</v>
      </c>
      <c r="D48" s="683" t="s">
        <v>2174</v>
      </c>
      <c r="E48" s="662" t="s">
        <v>4330</v>
      </c>
      <c r="F48" s="683" t="s">
        <v>4331</v>
      </c>
      <c r="G48" s="662" t="s">
        <v>3388</v>
      </c>
      <c r="H48" s="662" t="s">
        <v>3389</v>
      </c>
      <c r="I48" s="674">
        <v>1250</v>
      </c>
      <c r="J48" s="674">
        <v>3</v>
      </c>
      <c r="K48" s="675">
        <v>3750.01</v>
      </c>
    </row>
    <row r="49" spans="1:11" ht="14.4" customHeight="1" x14ac:dyDescent="0.3">
      <c r="A49" s="658" t="s">
        <v>516</v>
      </c>
      <c r="B49" s="659" t="s">
        <v>517</v>
      </c>
      <c r="C49" s="662" t="s">
        <v>522</v>
      </c>
      <c r="D49" s="683" t="s">
        <v>2174</v>
      </c>
      <c r="E49" s="662" t="s">
        <v>4330</v>
      </c>
      <c r="F49" s="683" t="s">
        <v>4331</v>
      </c>
      <c r="G49" s="662" t="s">
        <v>3390</v>
      </c>
      <c r="H49" s="662" t="s">
        <v>3391</v>
      </c>
      <c r="I49" s="674">
        <v>1480</v>
      </c>
      <c r="J49" s="674">
        <v>3</v>
      </c>
      <c r="K49" s="675">
        <v>4440</v>
      </c>
    </row>
    <row r="50" spans="1:11" ht="14.4" customHeight="1" x14ac:dyDescent="0.3">
      <c r="A50" s="658" t="s">
        <v>516</v>
      </c>
      <c r="B50" s="659" t="s">
        <v>517</v>
      </c>
      <c r="C50" s="662" t="s">
        <v>522</v>
      </c>
      <c r="D50" s="683" t="s">
        <v>2174</v>
      </c>
      <c r="E50" s="662" t="s">
        <v>4330</v>
      </c>
      <c r="F50" s="683" t="s">
        <v>4331</v>
      </c>
      <c r="G50" s="662" t="s">
        <v>3392</v>
      </c>
      <c r="H50" s="662" t="s">
        <v>3393</v>
      </c>
      <c r="I50" s="674">
        <v>120.61</v>
      </c>
      <c r="J50" s="674">
        <v>5</v>
      </c>
      <c r="K50" s="675">
        <v>603.05999999999995</v>
      </c>
    </row>
    <row r="51" spans="1:11" ht="14.4" customHeight="1" x14ac:dyDescent="0.3">
      <c r="A51" s="658" t="s">
        <v>516</v>
      </c>
      <c r="B51" s="659" t="s">
        <v>517</v>
      </c>
      <c r="C51" s="662" t="s">
        <v>522</v>
      </c>
      <c r="D51" s="683" t="s">
        <v>2174</v>
      </c>
      <c r="E51" s="662" t="s">
        <v>4330</v>
      </c>
      <c r="F51" s="683" t="s">
        <v>4331</v>
      </c>
      <c r="G51" s="662" t="s">
        <v>3394</v>
      </c>
      <c r="H51" s="662" t="s">
        <v>3395</v>
      </c>
      <c r="I51" s="674">
        <v>2.5499999999999998</v>
      </c>
      <c r="J51" s="674">
        <v>6</v>
      </c>
      <c r="K51" s="675">
        <v>15.3</v>
      </c>
    </row>
    <row r="52" spans="1:11" ht="14.4" customHeight="1" x14ac:dyDescent="0.3">
      <c r="A52" s="658" t="s">
        <v>516</v>
      </c>
      <c r="B52" s="659" t="s">
        <v>517</v>
      </c>
      <c r="C52" s="662" t="s">
        <v>522</v>
      </c>
      <c r="D52" s="683" t="s">
        <v>2174</v>
      </c>
      <c r="E52" s="662" t="s">
        <v>4330</v>
      </c>
      <c r="F52" s="683" t="s">
        <v>4331</v>
      </c>
      <c r="G52" s="662" t="s">
        <v>3396</v>
      </c>
      <c r="H52" s="662" t="s">
        <v>3397</v>
      </c>
      <c r="I52" s="674">
        <v>29.13</v>
      </c>
      <c r="J52" s="674">
        <v>25</v>
      </c>
      <c r="K52" s="675">
        <v>728.36</v>
      </c>
    </row>
    <row r="53" spans="1:11" ht="14.4" customHeight="1" x14ac:dyDescent="0.3">
      <c r="A53" s="658" t="s">
        <v>516</v>
      </c>
      <c r="B53" s="659" t="s">
        <v>517</v>
      </c>
      <c r="C53" s="662" t="s">
        <v>522</v>
      </c>
      <c r="D53" s="683" t="s">
        <v>2174</v>
      </c>
      <c r="E53" s="662" t="s">
        <v>4330</v>
      </c>
      <c r="F53" s="683" t="s">
        <v>4331</v>
      </c>
      <c r="G53" s="662" t="s">
        <v>3398</v>
      </c>
      <c r="H53" s="662" t="s">
        <v>3399</v>
      </c>
      <c r="I53" s="674">
        <v>1490.2440000000001</v>
      </c>
      <c r="J53" s="674">
        <v>15</v>
      </c>
      <c r="K53" s="675">
        <v>22353.63</v>
      </c>
    </row>
    <row r="54" spans="1:11" ht="14.4" customHeight="1" x14ac:dyDescent="0.3">
      <c r="A54" s="658" t="s">
        <v>516</v>
      </c>
      <c r="B54" s="659" t="s">
        <v>517</v>
      </c>
      <c r="C54" s="662" t="s">
        <v>522</v>
      </c>
      <c r="D54" s="683" t="s">
        <v>2174</v>
      </c>
      <c r="E54" s="662" t="s">
        <v>4330</v>
      </c>
      <c r="F54" s="683" t="s">
        <v>4331</v>
      </c>
      <c r="G54" s="662" t="s">
        <v>3400</v>
      </c>
      <c r="H54" s="662" t="s">
        <v>3401</v>
      </c>
      <c r="I54" s="674">
        <v>67.319999999999993</v>
      </c>
      <c r="J54" s="674">
        <v>35</v>
      </c>
      <c r="K54" s="675">
        <v>2356.1</v>
      </c>
    </row>
    <row r="55" spans="1:11" ht="14.4" customHeight="1" x14ac:dyDescent="0.3">
      <c r="A55" s="658" t="s">
        <v>516</v>
      </c>
      <c r="B55" s="659" t="s">
        <v>517</v>
      </c>
      <c r="C55" s="662" t="s">
        <v>522</v>
      </c>
      <c r="D55" s="683" t="s">
        <v>2174</v>
      </c>
      <c r="E55" s="662" t="s">
        <v>4330</v>
      </c>
      <c r="F55" s="683" t="s">
        <v>4331</v>
      </c>
      <c r="G55" s="662" t="s">
        <v>3402</v>
      </c>
      <c r="H55" s="662" t="s">
        <v>3403</v>
      </c>
      <c r="I55" s="674">
        <v>0.11</v>
      </c>
      <c r="J55" s="674">
        <v>10</v>
      </c>
      <c r="K55" s="675">
        <v>1.1499999999999999</v>
      </c>
    </row>
    <row r="56" spans="1:11" ht="14.4" customHeight="1" x14ac:dyDescent="0.3">
      <c r="A56" s="658" t="s">
        <v>516</v>
      </c>
      <c r="B56" s="659" t="s">
        <v>517</v>
      </c>
      <c r="C56" s="662" t="s">
        <v>522</v>
      </c>
      <c r="D56" s="683" t="s">
        <v>2174</v>
      </c>
      <c r="E56" s="662" t="s">
        <v>4330</v>
      </c>
      <c r="F56" s="683" t="s">
        <v>4331</v>
      </c>
      <c r="G56" s="662" t="s">
        <v>3404</v>
      </c>
      <c r="H56" s="662" t="s">
        <v>3405</v>
      </c>
      <c r="I56" s="674">
        <v>235.13</v>
      </c>
      <c r="J56" s="674">
        <v>10</v>
      </c>
      <c r="K56" s="675">
        <v>2351.3000000000002</v>
      </c>
    </row>
    <row r="57" spans="1:11" ht="14.4" customHeight="1" x14ac:dyDescent="0.3">
      <c r="A57" s="658" t="s">
        <v>516</v>
      </c>
      <c r="B57" s="659" t="s">
        <v>517</v>
      </c>
      <c r="C57" s="662" t="s">
        <v>522</v>
      </c>
      <c r="D57" s="683" t="s">
        <v>2174</v>
      </c>
      <c r="E57" s="662" t="s">
        <v>4332</v>
      </c>
      <c r="F57" s="683" t="s">
        <v>4333</v>
      </c>
      <c r="G57" s="662" t="s">
        <v>3406</v>
      </c>
      <c r="H57" s="662" t="s">
        <v>3407</v>
      </c>
      <c r="I57" s="674">
        <v>3.51</v>
      </c>
      <c r="J57" s="674">
        <v>50</v>
      </c>
      <c r="K57" s="675">
        <v>175.5</v>
      </c>
    </row>
    <row r="58" spans="1:11" ht="14.4" customHeight="1" x14ac:dyDescent="0.3">
      <c r="A58" s="658" t="s">
        <v>516</v>
      </c>
      <c r="B58" s="659" t="s">
        <v>517</v>
      </c>
      <c r="C58" s="662" t="s">
        <v>522</v>
      </c>
      <c r="D58" s="683" t="s">
        <v>2174</v>
      </c>
      <c r="E58" s="662" t="s">
        <v>4332</v>
      </c>
      <c r="F58" s="683" t="s">
        <v>4333</v>
      </c>
      <c r="G58" s="662" t="s">
        <v>3408</v>
      </c>
      <c r="H58" s="662" t="s">
        <v>3409</v>
      </c>
      <c r="I58" s="674">
        <v>11.14</v>
      </c>
      <c r="J58" s="674">
        <v>250</v>
      </c>
      <c r="K58" s="675">
        <v>2785</v>
      </c>
    </row>
    <row r="59" spans="1:11" ht="14.4" customHeight="1" x14ac:dyDescent="0.3">
      <c r="A59" s="658" t="s">
        <v>516</v>
      </c>
      <c r="B59" s="659" t="s">
        <v>517</v>
      </c>
      <c r="C59" s="662" t="s">
        <v>522</v>
      </c>
      <c r="D59" s="683" t="s">
        <v>2174</v>
      </c>
      <c r="E59" s="662" t="s">
        <v>4332</v>
      </c>
      <c r="F59" s="683" t="s">
        <v>4333</v>
      </c>
      <c r="G59" s="662" t="s">
        <v>3410</v>
      </c>
      <c r="H59" s="662" t="s">
        <v>3411</v>
      </c>
      <c r="I59" s="674">
        <v>0.93250000000000011</v>
      </c>
      <c r="J59" s="674">
        <v>2200</v>
      </c>
      <c r="K59" s="675">
        <v>2048</v>
      </c>
    </row>
    <row r="60" spans="1:11" ht="14.4" customHeight="1" x14ac:dyDescent="0.3">
      <c r="A60" s="658" t="s">
        <v>516</v>
      </c>
      <c r="B60" s="659" t="s">
        <v>517</v>
      </c>
      <c r="C60" s="662" t="s">
        <v>522</v>
      </c>
      <c r="D60" s="683" t="s">
        <v>2174</v>
      </c>
      <c r="E60" s="662" t="s">
        <v>4332</v>
      </c>
      <c r="F60" s="683" t="s">
        <v>4333</v>
      </c>
      <c r="G60" s="662" t="s">
        <v>3412</v>
      </c>
      <c r="H60" s="662" t="s">
        <v>3413</v>
      </c>
      <c r="I60" s="674">
        <v>1.4333333333333333</v>
      </c>
      <c r="J60" s="674">
        <v>1000</v>
      </c>
      <c r="K60" s="675">
        <v>1432</v>
      </c>
    </row>
    <row r="61" spans="1:11" ht="14.4" customHeight="1" x14ac:dyDescent="0.3">
      <c r="A61" s="658" t="s">
        <v>516</v>
      </c>
      <c r="B61" s="659" t="s">
        <v>517</v>
      </c>
      <c r="C61" s="662" t="s">
        <v>522</v>
      </c>
      <c r="D61" s="683" t="s">
        <v>2174</v>
      </c>
      <c r="E61" s="662" t="s">
        <v>4332</v>
      </c>
      <c r="F61" s="683" t="s">
        <v>4333</v>
      </c>
      <c r="G61" s="662" t="s">
        <v>3414</v>
      </c>
      <c r="H61" s="662" t="s">
        <v>3415</v>
      </c>
      <c r="I61" s="674">
        <v>0.42</v>
      </c>
      <c r="J61" s="674">
        <v>900</v>
      </c>
      <c r="K61" s="675">
        <v>378</v>
      </c>
    </row>
    <row r="62" spans="1:11" ht="14.4" customHeight="1" x14ac:dyDescent="0.3">
      <c r="A62" s="658" t="s">
        <v>516</v>
      </c>
      <c r="B62" s="659" t="s">
        <v>517</v>
      </c>
      <c r="C62" s="662" t="s">
        <v>522</v>
      </c>
      <c r="D62" s="683" t="s">
        <v>2174</v>
      </c>
      <c r="E62" s="662" t="s">
        <v>4332</v>
      </c>
      <c r="F62" s="683" t="s">
        <v>4333</v>
      </c>
      <c r="G62" s="662" t="s">
        <v>3416</v>
      </c>
      <c r="H62" s="662" t="s">
        <v>3417</v>
      </c>
      <c r="I62" s="674">
        <v>0.57999999999999996</v>
      </c>
      <c r="J62" s="674">
        <v>400</v>
      </c>
      <c r="K62" s="675">
        <v>232</v>
      </c>
    </row>
    <row r="63" spans="1:11" ht="14.4" customHeight="1" x14ac:dyDescent="0.3">
      <c r="A63" s="658" t="s">
        <v>516</v>
      </c>
      <c r="B63" s="659" t="s">
        <v>517</v>
      </c>
      <c r="C63" s="662" t="s">
        <v>522</v>
      </c>
      <c r="D63" s="683" t="s">
        <v>2174</v>
      </c>
      <c r="E63" s="662" t="s">
        <v>4332</v>
      </c>
      <c r="F63" s="683" t="s">
        <v>4333</v>
      </c>
      <c r="G63" s="662" t="s">
        <v>3418</v>
      </c>
      <c r="H63" s="662" t="s">
        <v>3419</v>
      </c>
      <c r="I63" s="674">
        <v>3.1325000000000003</v>
      </c>
      <c r="J63" s="674">
        <v>500</v>
      </c>
      <c r="K63" s="675">
        <v>1566</v>
      </c>
    </row>
    <row r="64" spans="1:11" ht="14.4" customHeight="1" x14ac:dyDescent="0.3">
      <c r="A64" s="658" t="s">
        <v>516</v>
      </c>
      <c r="B64" s="659" t="s">
        <v>517</v>
      </c>
      <c r="C64" s="662" t="s">
        <v>522</v>
      </c>
      <c r="D64" s="683" t="s">
        <v>2174</v>
      </c>
      <c r="E64" s="662" t="s">
        <v>4332</v>
      </c>
      <c r="F64" s="683" t="s">
        <v>4333</v>
      </c>
      <c r="G64" s="662" t="s">
        <v>3420</v>
      </c>
      <c r="H64" s="662" t="s">
        <v>3421</v>
      </c>
      <c r="I64" s="674">
        <v>6.2924999999999995</v>
      </c>
      <c r="J64" s="674">
        <v>200</v>
      </c>
      <c r="K64" s="675">
        <v>1258.5</v>
      </c>
    </row>
    <row r="65" spans="1:11" ht="14.4" customHeight="1" x14ac:dyDescent="0.3">
      <c r="A65" s="658" t="s">
        <v>516</v>
      </c>
      <c r="B65" s="659" t="s">
        <v>517</v>
      </c>
      <c r="C65" s="662" t="s">
        <v>522</v>
      </c>
      <c r="D65" s="683" t="s">
        <v>2174</v>
      </c>
      <c r="E65" s="662" t="s">
        <v>4332</v>
      </c>
      <c r="F65" s="683" t="s">
        <v>4333</v>
      </c>
      <c r="G65" s="662" t="s">
        <v>3422</v>
      </c>
      <c r="H65" s="662" t="s">
        <v>3423</v>
      </c>
      <c r="I65" s="674">
        <v>68.52</v>
      </c>
      <c r="J65" s="674">
        <v>6</v>
      </c>
      <c r="K65" s="675">
        <v>411.12</v>
      </c>
    </row>
    <row r="66" spans="1:11" ht="14.4" customHeight="1" x14ac:dyDescent="0.3">
      <c r="A66" s="658" t="s">
        <v>516</v>
      </c>
      <c r="B66" s="659" t="s">
        <v>517</v>
      </c>
      <c r="C66" s="662" t="s">
        <v>522</v>
      </c>
      <c r="D66" s="683" t="s">
        <v>2174</v>
      </c>
      <c r="E66" s="662" t="s">
        <v>4332</v>
      </c>
      <c r="F66" s="683" t="s">
        <v>4333</v>
      </c>
      <c r="G66" s="662" t="s">
        <v>3424</v>
      </c>
      <c r="H66" s="662" t="s">
        <v>3425</v>
      </c>
      <c r="I66" s="674">
        <v>1140.42</v>
      </c>
      <c r="J66" s="674">
        <v>10</v>
      </c>
      <c r="K66" s="675">
        <v>11404.2</v>
      </c>
    </row>
    <row r="67" spans="1:11" ht="14.4" customHeight="1" x14ac:dyDescent="0.3">
      <c r="A67" s="658" t="s">
        <v>516</v>
      </c>
      <c r="B67" s="659" t="s">
        <v>517</v>
      </c>
      <c r="C67" s="662" t="s">
        <v>522</v>
      </c>
      <c r="D67" s="683" t="s">
        <v>2174</v>
      </c>
      <c r="E67" s="662" t="s">
        <v>4332</v>
      </c>
      <c r="F67" s="683" t="s">
        <v>4333</v>
      </c>
      <c r="G67" s="662" t="s">
        <v>3426</v>
      </c>
      <c r="H67" s="662" t="s">
        <v>3427</v>
      </c>
      <c r="I67" s="674">
        <v>5.57</v>
      </c>
      <c r="J67" s="674">
        <v>10</v>
      </c>
      <c r="K67" s="675">
        <v>55.7</v>
      </c>
    </row>
    <row r="68" spans="1:11" ht="14.4" customHeight="1" x14ac:dyDescent="0.3">
      <c r="A68" s="658" t="s">
        <v>516</v>
      </c>
      <c r="B68" s="659" t="s">
        <v>517</v>
      </c>
      <c r="C68" s="662" t="s">
        <v>522</v>
      </c>
      <c r="D68" s="683" t="s">
        <v>2174</v>
      </c>
      <c r="E68" s="662" t="s">
        <v>4332</v>
      </c>
      <c r="F68" s="683" t="s">
        <v>4333</v>
      </c>
      <c r="G68" s="662" t="s">
        <v>3428</v>
      </c>
      <c r="H68" s="662" t="s">
        <v>3429</v>
      </c>
      <c r="I68" s="674">
        <v>45.5</v>
      </c>
      <c r="J68" s="674">
        <v>20</v>
      </c>
      <c r="K68" s="675">
        <v>909.92</v>
      </c>
    </row>
    <row r="69" spans="1:11" ht="14.4" customHeight="1" x14ac:dyDescent="0.3">
      <c r="A69" s="658" t="s">
        <v>516</v>
      </c>
      <c r="B69" s="659" t="s">
        <v>517</v>
      </c>
      <c r="C69" s="662" t="s">
        <v>522</v>
      </c>
      <c r="D69" s="683" t="s">
        <v>2174</v>
      </c>
      <c r="E69" s="662" t="s">
        <v>4332</v>
      </c>
      <c r="F69" s="683" t="s">
        <v>4333</v>
      </c>
      <c r="G69" s="662" t="s">
        <v>3430</v>
      </c>
      <c r="H69" s="662" t="s">
        <v>3431</v>
      </c>
      <c r="I69" s="674">
        <v>20.69</v>
      </c>
      <c r="J69" s="674">
        <v>300</v>
      </c>
      <c r="K69" s="675">
        <v>6207.1</v>
      </c>
    </row>
    <row r="70" spans="1:11" ht="14.4" customHeight="1" x14ac:dyDescent="0.3">
      <c r="A70" s="658" t="s">
        <v>516</v>
      </c>
      <c r="B70" s="659" t="s">
        <v>517</v>
      </c>
      <c r="C70" s="662" t="s">
        <v>522</v>
      </c>
      <c r="D70" s="683" t="s">
        <v>2174</v>
      </c>
      <c r="E70" s="662" t="s">
        <v>4332</v>
      </c>
      <c r="F70" s="683" t="s">
        <v>4333</v>
      </c>
      <c r="G70" s="662" t="s">
        <v>3432</v>
      </c>
      <c r="H70" s="662" t="s">
        <v>3433</v>
      </c>
      <c r="I70" s="674">
        <v>26.01</v>
      </c>
      <c r="J70" s="674">
        <v>880</v>
      </c>
      <c r="K70" s="675">
        <v>22893.199999999997</v>
      </c>
    </row>
    <row r="71" spans="1:11" ht="14.4" customHeight="1" x14ac:dyDescent="0.3">
      <c r="A71" s="658" t="s">
        <v>516</v>
      </c>
      <c r="B71" s="659" t="s">
        <v>517</v>
      </c>
      <c r="C71" s="662" t="s">
        <v>522</v>
      </c>
      <c r="D71" s="683" t="s">
        <v>2174</v>
      </c>
      <c r="E71" s="662" t="s">
        <v>4332</v>
      </c>
      <c r="F71" s="683" t="s">
        <v>4333</v>
      </c>
      <c r="G71" s="662" t="s">
        <v>3434</v>
      </c>
      <c r="H71" s="662" t="s">
        <v>3435</v>
      </c>
      <c r="I71" s="674">
        <v>167.2</v>
      </c>
      <c r="J71" s="674">
        <v>2</v>
      </c>
      <c r="K71" s="675">
        <v>334.4</v>
      </c>
    </row>
    <row r="72" spans="1:11" ht="14.4" customHeight="1" x14ac:dyDescent="0.3">
      <c r="A72" s="658" t="s">
        <v>516</v>
      </c>
      <c r="B72" s="659" t="s">
        <v>517</v>
      </c>
      <c r="C72" s="662" t="s">
        <v>522</v>
      </c>
      <c r="D72" s="683" t="s">
        <v>2174</v>
      </c>
      <c r="E72" s="662" t="s">
        <v>4332</v>
      </c>
      <c r="F72" s="683" t="s">
        <v>4333</v>
      </c>
      <c r="G72" s="662" t="s">
        <v>3436</v>
      </c>
      <c r="H72" s="662" t="s">
        <v>3437</v>
      </c>
      <c r="I72" s="674">
        <v>75.05</v>
      </c>
      <c r="J72" s="674">
        <v>2</v>
      </c>
      <c r="K72" s="675">
        <v>150.1</v>
      </c>
    </row>
    <row r="73" spans="1:11" ht="14.4" customHeight="1" x14ac:dyDescent="0.3">
      <c r="A73" s="658" t="s">
        <v>516</v>
      </c>
      <c r="B73" s="659" t="s">
        <v>517</v>
      </c>
      <c r="C73" s="662" t="s">
        <v>522</v>
      </c>
      <c r="D73" s="683" t="s">
        <v>2174</v>
      </c>
      <c r="E73" s="662" t="s">
        <v>4332</v>
      </c>
      <c r="F73" s="683" t="s">
        <v>4333</v>
      </c>
      <c r="G73" s="662" t="s">
        <v>3438</v>
      </c>
      <c r="H73" s="662" t="s">
        <v>3439</v>
      </c>
      <c r="I73" s="674">
        <v>26.006666666666671</v>
      </c>
      <c r="J73" s="674">
        <v>320</v>
      </c>
      <c r="K73" s="675">
        <v>8322</v>
      </c>
    </row>
    <row r="74" spans="1:11" ht="14.4" customHeight="1" x14ac:dyDescent="0.3">
      <c r="A74" s="658" t="s">
        <v>516</v>
      </c>
      <c r="B74" s="659" t="s">
        <v>517</v>
      </c>
      <c r="C74" s="662" t="s">
        <v>522</v>
      </c>
      <c r="D74" s="683" t="s">
        <v>2174</v>
      </c>
      <c r="E74" s="662" t="s">
        <v>4332</v>
      </c>
      <c r="F74" s="683" t="s">
        <v>4333</v>
      </c>
      <c r="G74" s="662" t="s">
        <v>3440</v>
      </c>
      <c r="H74" s="662" t="s">
        <v>3441</v>
      </c>
      <c r="I74" s="674">
        <v>26.015000000000001</v>
      </c>
      <c r="J74" s="674">
        <v>100</v>
      </c>
      <c r="K74" s="675">
        <v>2601.1999999999998</v>
      </c>
    </row>
    <row r="75" spans="1:11" ht="14.4" customHeight="1" x14ac:dyDescent="0.3">
      <c r="A75" s="658" t="s">
        <v>516</v>
      </c>
      <c r="B75" s="659" t="s">
        <v>517</v>
      </c>
      <c r="C75" s="662" t="s">
        <v>522</v>
      </c>
      <c r="D75" s="683" t="s">
        <v>2174</v>
      </c>
      <c r="E75" s="662" t="s">
        <v>4332</v>
      </c>
      <c r="F75" s="683" t="s">
        <v>4333</v>
      </c>
      <c r="G75" s="662" t="s">
        <v>3442</v>
      </c>
      <c r="H75" s="662" t="s">
        <v>3443</v>
      </c>
      <c r="I75" s="674">
        <v>35.479999999999997</v>
      </c>
      <c r="J75" s="674">
        <v>50</v>
      </c>
      <c r="K75" s="675">
        <v>1773.82</v>
      </c>
    </row>
    <row r="76" spans="1:11" ht="14.4" customHeight="1" x14ac:dyDescent="0.3">
      <c r="A76" s="658" t="s">
        <v>516</v>
      </c>
      <c r="B76" s="659" t="s">
        <v>517</v>
      </c>
      <c r="C76" s="662" t="s">
        <v>522</v>
      </c>
      <c r="D76" s="683" t="s">
        <v>2174</v>
      </c>
      <c r="E76" s="662" t="s">
        <v>4332</v>
      </c>
      <c r="F76" s="683" t="s">
        <v>4333</v>
      </c>
      <c r="G76" s="662" t="s">
        <v>3444</v>
      </c>
      <c r="H76" s="662" t="s">
        <v>3445</v>
      </c>
      <c r="I76" s="674">
        <v>23.47</v>
      </c>
      <c r="J76" s="674">
        <v>30</v>
      </c>
      <c r="K76" s="675">
        <v>704.1</v>
      </c>
    </row>
    <row r="77" spans="1:11" ht="14.4" customHeight="1" x14ac:dyDescent="0.3">
      <c r="A77" s="658" t="s">
        <v>516</v>
      </c>
      <c r="B77" s="659" t="s">
        <v>517</v>
      </c>
      <c r="C77" s="662" t="s">
        <v>522</v>
      </c>
      <c r="D77" s="683" t="s">
        <v>2174</v>
      </c>
      <c r="E77" s="662" t="s">
        <v>4332</v>
      </c>
      <c r="F77" s="683" t="s">
        <v>4333</v>
      </c>
      <c r="G77" s="662" t="s">
        <v>3446</v>
      </c>
      <c r="H77" s="662" t="s">
        <v>3447</v>
      </c>
      <c r="I77" s="674">
        <v>1.8</v>
      </c>
      <c r="J77" s="674">
        <v>600</v>
      </c>
      <c r="K77" s="675">
        <v>1084</v>
      </c>
    </row>
    <row r="78" spans="1:11" ht="14.4" customHeight="1" x14ac:dyDescent="0.3">
      <c r="A78" s="658" t="s">
        <v>516</v>
      </c>
      <c r="B78" s="659" t="s">
        <v>517</v>
      </c>
      <c r="C78" s="662" t="s">
        <v>522</v>
      </c>
      <c r="D78" s="683" t="s">
        <v>2174</v>
      </c>
      <c r="E78" s="662" t="s">
        <v>4332</v>
      </c>
      <c r="F78" s="683" t="s">
        <v>4333</v>
      </c>
      <c r="G78" s="662" t="s">
        <v>3448</v>
      </c>
      <c r="H78" s="662" t="s">
        <v>3449</v>
      </c>
      <c r="I78" s="674">
        <v>1.8</v>
      </c>
      <c r="J78" s="674">
        <v>100</v>
      </c>
      <c r="K78" s="675">
        <v>180</v>
      </c>
    </row>
    <row r="79" spans="1:11" ht="14.4" customHeight="1" x14ac:dyDescent="0.3">
      <c r="A79" s="658" t="s">
        <v>516</v>
      </c>
      <c r="B79" s="659" t="s">
        <v>517</v>
      </c>
      <c r="C79" s="662" t="s">
        <v>522</v>
      </c>
      <c r="D79" s="683" t="s">
        <v>2174</v>
      </c>
      <c r="E79" s="662" t="s">
        <v>4332</v>
      </c>
      <c r="F79" s="683" t="s">
        <v>4333</v>
      </c>
      <c r="G79" s="662" t="s">
        <v>3450</v>
      </c>
      <c r="H79" s="662" t="s">
        <v>3451</v>
      </c>
      <c r="I79" s="674">
        <v>1.2E-2</v>
      </c>
      <c r="J79" s="674">
        <v>500</v>
      </c>
      <c r="K79" s="675">
        <v>6</v>
      </c>
    </row>
    <row r="80" spans="1:11" ht="14.4" customHeight="1" x14ac:dyDescent="0.3">
      <c r="A80" s="658" t="s">
        <v>516</v>
      </c>
      <c r="B80" s="659" t="s">
        <v>517</v>
      </c>
      <c r="C80" s="662" t="s">
        <v>522</v>
      </c>
      <c r="D80" s="683" t="s">
        <v>2174</v>
      </c>
      <c r="E80" s="662" t="s">
        <v>4332</v>
      </c>
      <c r="F80" s="683" t="s">
        <v>4333</v>
      </c>
      <c r="G80" s="662" t="s">
        <v>3452</v>
      </c>
      <c r="H80" s="662" t="s">
        <v>3453</v>
      </c>
      <c r="I80" s="674">
        <v>2.8</v>
      </c>
      <c r="J80" s="674">
        <v>500</v>
      </c>
      <c r="K80" s="675">
        <v>1399.5</v>
      </c>
    </row>
    <row r="81" spans="1:11" ht="14.4" customHeight="1" x14ac:dyDescent="0.3">
      <c r="A81" s="658" t="s">
        <v>516</v>
      </c>
      <c r="B81" s="659" t="s">
        <v>517</v>
      </c>
      <c r="C81" s="662" t="s">
        <v>522</v>
      </c>
      <c r="D81" s="683" t="s">
        <v>2174</v>
      </c>
      <c r="E81" s="662" t="s">
        <v>4332</v>
      </c>
      <c r="F81" s="683" t="s">
        <v>4333</v>
      </c>
      <c r="G81" s="662" t="s">
        <v>3454</v>
      </c>
      <c r="H81" s="662" t="s">
        <v>3455</v>
      </c>
      <c r="I81" s="674">
        <v>2.0299999999999998</v>
      </c>
      <c r="J81" s="674">
        <v>350</v>
      </c>
      <c r="K81" s="675">
        <v>713.5</v>
      </c>
    </row>
    <row r="82" spans="1:11" ht="14.4" customHeight="1" x14ac:dyDescent="0.3">
      <c r="A82" s="658" t="s">
        <v>516</v>
      </c>
      <c r="B82" s="659" t="s">
        <v>517</v>
      </c>
      <c r="C82" s="662" t="s">
        <v>522</v>
      </c>
      <c r="D82" s="683" t="s">
        <v>2174</v>
      </c>
      <c r="E82" s="662" t="s">
        <v>4332</v>
      </c>
      <c r="F82" s="683" t="s">
        <v>4333</v>
      </c>
      <c r="G82" s="662" t="s">
        <v>3456</v>
      </c>
      <c r="H82" s="662" t="s">
        <v>3457</v>
      </c>
      <c r="I82" s="674">
        <v>14.65</v>
      </c>
      <c r="J82" s="674">
        <v>200</v>
      </c>
      <c r="K82" s="675">
        <v>2930.26</v>
      </c>
    </row>
    <row r="83" spans="1:11" ht="14.4" customHeight="1" x14ac:dyDescent="0.3">
      <c r="A83" s="658" t="s">
        <v>516</v>
      </c>
      <c r="B83" s="659" t="s">
        <v>517</v>
      </c>
      <c r="C83" s="662" t="s">
        <v>522</v>
      </c>
      <c r="D83" s="683" t="s">
        <v>2174</v>
      </c>
      <c r="E83" s="662" t="s">
        <v>4332</v>
      </c>
      <c r="F83" s="683" t="s">
        <v>4333</v>
      </c>
      <c r="G83" s="662" t="s">
        <v>3458</v>
      </c>
      <c r="H83" s="662" t="s">
        <v>3459</v>
      </c>
      <c r="I83" s="674">
        <v>7.16</v>
      </c>
      <c r="J83" s="674">
        <v>200</v>
      </c>
      <c r="K83" s="675">
        <v>1432</v>
      </c>
    </row>
    <row r="84" spans="1:11" ht="14.4" customHeight="1" x14ac:dyDescent="0.3">
      <c r="A84" s="658" t="s">
        <v>516</v>
      </c>
      <c r="B84" s="659" t="s">
        <v>517</v>
      </c>
      <c r="C84" s="662" t="s">
        <v>522</v>
      </c>
      <c r="D84" s="683" t="s">
        <v>2174</v>
      </c>
      <c r="E84" s="662" t="s">
        <v>4332</v>
      </c>
      <c r="F84" s="683" t="s">
        <v>4333</v>
      </c>
      <c r="G84" s="662" t="s">
        <v>3460</v>
      </c>
      <c r="H84" s="662" t="s">
        <v>3461</v>
      </c>
      <c r="I84" s="674">
        <v>148.70499999999998</v>
      </c>
      <c r="J84" s="674">
        <v>90</v>
      </c>
      <c r="K84" s="675">
        <v>13383.6</v>
      </c>
    </row>
    <row r="85" spans="1:11" ht="14.4" customHeight="1" x14ac:dyDescent="0.3">
      <c r="A85" s="658" t="s">
        <v>516</v>
      </c>
      <c r="B85" s="659" t="s">
        <v>517</v>
      </c>
      <c r="C85" s="662" t="s">
        <v>522</v>
      </c>
      <c r="D85" s="683" t="s">
        <v>2174</v>
      </c>
      <c r="E85" s="662" t="s">
        <v>4332</v>
      </c>
      <c r="F85" s="683" t="s">
        <v>4333</v>
      </c>
      <c r="G85" s="662" t="s">
        <v>3462</v>
      </c>
      <c r="H85" s="662" t="s">
        <v>3463</v>
      </c>
      <c r="I85" s="674">
        <v>2.1800000000000002</v>
      </c>
      <c r="J85" s="674">
        <v>400</v>
      </c>
      <c r="K85" s="675">
        <v>872</v>
      </c>
    </row>
    <row r="86" spans="1:11" ht="14.4" customHeight="1" x14ac:dyDescent="0.3">
      <c r="A86" s="658" t="s">
        <v>516</v>
      </c>
      <c r="B86" s="659" t="s">
        <v>517</v>
      </c>
      <c r="C86" s="662" t="s">
        <v>522</v>
      </c>
      <c r="D86" s="683" t="s">
        <v>2174</v>
      </c>
      <c r="E86" s="662" t="s">
        <v>4332</v>
      </c>
      <c r="F86" s="683" t="s">
        <v>4333</v>
      </c>
      <c r="G86" s="662" t="s">
        <v>3464</v>
      </c>
      <c r="H86" s="662" t="s">
        <v>3465</v>
      </c>
      <c r="I86" s="674">
        <v>2.8574999999999999</v>
      </c>
      <c r="J86" s="674">
        <v>1100</v>
      </c>
      <c r="K86" s="675">
        <v>3144</v>
      </c>
    </row>
    <row r="87" spans="1:11" ht="14.4" customHeight="1" x14ac:dyDescent="0.3">
      <c r="A87" s="658" t="s">
        <v>516</v>
      </c>
      <c r="B87" s="659" t="s">
        <v>517</v>
      </c>
      <c r="C87" s="662" t="s">
        <v>522</v>
      </c>
      <c r="D87" s="683" t="s">
        <v>2174</v>
      </c>
      <c r="E87" s="662" t="s">
        <v>4332</v>
      </c>
      <c r="F87" s="683" t="s">
        <v>4333</v>
      </c>
      <c r="G87" s="662" t="s">
        <v>3466</v>
      </c>
      <c r="H87" s="662" t="s">
        <v>3467</v>
      </c>
      <c r="I87" s="674">
        <v>379.49</v>
      </c>
      <c r="J87" s="674">
        <v>2</v>
      </c>
      <c r="K87" s="675">
        <v>758.97</v>
      </c>
    </row>
    <row r="88" spans="1:11" ht="14.4" customHeight="1" x14ac:dyDescent="0.3">
      <c r="A88" s="658" t="s">
        <v>516</v>
      </c>
      <c r="B88" s="659" t="s">
        <v>517</v>
      </c>
      <c r="C88" s="662" t="s">
        <v>522</v>
      </c>
      <c r="D88" s="683" t="s">
        <v>2174</v>
      </c>
      <c r="E88" s="662" t="s">
        <v>4332</v>
      </c>
      <c r="F88" s="683" t="s">
        <v>4333</v>
      </c>
      <c r="G88" s="662" t="s">
        <v>3468</v>
      </c>
      <c r="H88" s="662" t="s">
        <v>3469</v>
      </c>
      <c r="I88" s="674">
        <v>511.83</v>
      </c>
      <c r="J88" s="674">
        <v>10</v>
      </c>
      <c r="K88" s="675">
        <v>5118.3</v>
      </c>
    </row>
    <row r="89" spans="1:11" ht="14.4" customHeight="1" x14ac:dyDescent="0.3">
      <c r="A89" s="658" t="s">
        <v>516</v>
      </c>
      <c r="B89" s="659" t="s">
        <v>517</v>
      </c>
      <c r="C89" s="662" t="s">
        <v>522</v>
      </c>
      <c r="D89" s="683" t="s">
        <v>2174</v>
      </c>
      <c r="E89" s="662" t="s">
        <v>4332</v>
      </c>
      <c r="F89" s="683" t="s">
        <v>4333</v>
      </c>
      <c r="G89" s="662" t="s">
        <v>3470</v>
      </c>
      <c r="H89" s="662" t="s">
        <v>3471</v>
      </c>
      <c r="I89" s="674">
        <v>220.22</v>
      </c>
      <c r="J89" s="674">
        <v>40</v>
      </c>
      <c r="K89" s="675">
        <v>8808.7999999999993</v>
      </c>
    </row>
    <row r="90" spans="1:11" ht="14.4" customHeight="1" x14ac:dyDescent="0.3">
      <c r="A90" s="658" t="s">
        <v>516</v>
      </c>
      <c r="B90" s="659" t="s">
        <v>517</v>
      </c>
      <c r="C90" s="662" t="s">
        <v>522</v>
      </c>
      <c r="D90" s="683" t="s">
        <v>2174</v>
      </c>
      <c r="E90" s="662" t="s">
        <v>4332</v>
      </c>
      <c r="F90" s="683" t="s">
        <v>4333</v>
      </c>
      <c r="G90" s="662" t="s">
        <v>3472</v>
      </c>
      <c r="H90" s="662" t="s">
        <v>3473</v>
      </c>
      <c r="I90" s="674">
        <v>6.05</v>
      </c>
      <c r="J90" s="674">
        <v>10</v>
      </c>
      <c r="K90" s="675">
        <v>60.5</v>
      </c>
    </row>
    <row r="91" spans="1:11" ht="14.4" customHeight="1" x14ac:dyDescent="0.3">
      <c r="A91" s="658" t="s">
        <v>516</v>
      </c>
      <c r="B91" s="659" t="s">
        <v>517</v>
      </c>
      <c r="C91" s="662" t="s">
        <v>522</v>
      </c>
      <c r="D91" s="683" t="s">
        <v>2174</v>
      </c>
      <c r="E91" s="662" t="s">
        <v>4332</v>
      </c>
      <c r="F91" s="683" t="s">
        <v>4333</v>
      </c>
      <c r="G91" s="662" t="s">
        <v>3474</v>
      </c>
      <c r="H91" s="662" t="s">
        <v>3475</v>
      </c>
      <c r="I91" s="674">
        <v>1.5840000000000001</v>
      </c>
      <c r="J91" s="674">
        <v>3600</v>
      </c>
      <c r="K91" s="675">
        <v>5718</v>
      </c>
    </row>
    <row r="92" spans="1:11" ht="14.4" customHeight="1" x14ac:dyDescent="0.3">
      <c r="A92" s="658" t="s">
        <v>516</v>
      </c>
      <c r="B92" s="659" t="s">
        <v>517</v>
      </c>
      <c r="C92" s="662" t="s">
        <v>522</v>
      </c>
      <c r="D92" s="683" t="s">
        <v>2174</v>
      </c>
      <c r="E92" s="662" t="s">
        <v>4332</v>
      </c>
      <c r="F92" s="683" t="s">
        <v>4333</v>
      </c>
      <c r="G92" s="662" t="s">
        <v>3476</v>
      </c>
      <c r="H92" s="662" t="s">
        <v>3477</v>
      </c>
      <c r="I92" s="674">
        <v>9.5</v>
      </c>
      <c r="J92" s="674">
        <v>1</v>
      </c>
      <c r="K92" s="675">
        <v>9.5</v>
      </c>
    </row>
    <row r="93" spans="1:11" ht="14.4" customHeight="1" x14ac:dyDescent="0.3">
      <c r="A93" s="658" t="s">
        <v>516</v>
      </c>
      <c r="B93" s="659" t="s">
        <v>517</v>
      </c>
      <c r="C93" s="662" t="s">
        <v>522</v>
      </c>
      <c r="D93" s="683" t="s">
        <v>2174</v>
      </c>
      <c r="E93" s="662" t="s">
        <v>4332</v>
      </c>
      <c r="F93" s="683" t="s">
        <v>4333</v>
      </c>
      <c r="G93" s="662" t="s">
        <v>3478</v>
      </c>
      <c r="H93" s="662" t="s">
        <v>3479</v>
      </c>
      <c r="I93" s="674">
        <v>2.9050000000000002</v>
      </c>
      <c r="J93" s="674">
        <v>600</v>
      </c>
      <c r="K93" s="675">
        <v>1743</v>
      </c>
    </row>
    <row r="94" spans="1:11" ht="14.4" customHeight="1" x14ac:dyDescent="0.3">
      <c r="A94" s="658" t="s">
        <v>516</v>
      </c>
      <c r="B94" s="659" t="s">
        <v>517</v>
      </c>
      <c r="C94" s="662" t="s">
        <v>522</v>
      </c>
      <c r="D94" s="683" t="s">
        <v>2174</v>
      </c>
      <c r="E94" s="662" t="s">
        <v>4332</v>
      </c>
      <c r="F94" s="683" t="s">
        <v>4333</v>
      </c>
      <c r="G94" s="662" t="s">
        <v>3480</v>
      </c>
      <c r="H94" s="662" t="s">
        <v>3481</v>
      </c>
      <c r="I94" s="674">
        <v>193.84</v>
      </c>
      <c r="J94" s="674">
        <v>4</v>
      </c>
      <c r="K94" s="675">
        <v>775.36</v>
      </c>
    </row>
    <row r="95" spans="1:11" ht="14.4" customHeight="1" x14ac:dyDescent="0.3">
      <c r="A95" s="658" t="s">
        <v>516</v>
      </c>
      <c r="B95" s="659" t="s">
        <v>517</v>
      </c>
      <c r="C95" s="662" t="s">
        <v>522</v>
      </c>
      <c r="D95" s="683" t="s">
        <v>2174</v>
      </c>
      <c r="E95" s="662" t="s">
        <v>4332</v>
      </c>
      <c r="F95" s="683" t="s">
        <v>4333</v>
      </c>
      <c r="G95" s="662" t="s">
        <v>3482</v>
      </c>
      <c r="H95" s="662" t="s">
        <v>3483</v>
      </c>
      <c r="I95" s="674">
        <v>84.91</v>
      </c>
      <c r="J95" s="674">
        <v>40</v>
      </c>
      <c r="K95" s="675">
        <v>3396.23</v>
      </c>
    </row>
    <row r="96" spans="1:11" ht="14.4" customHeight="1" x14ac:dyDescent="0.3">
      <c r="A96" s="658" t="s">
        <v>516</v>
      </c>
      <c r="B96" s="659" t="s">
        <v>517</v>
      </c>
      <c r="C96" s="662" t="s">
        <v>522</v>
      </c>
      <c r="D96" s="683" t="s">
        <v>2174</v>
      </c>
      <c r="E96" s="662" t="s">
        <v>4332</v>
      </c>
      <c r="F96" s="683" t="s">
        <v>4333</v>
      </c>
      <c r="G96" s="662" t="s">
        <v>3484</v>
      </c>
      <c r="H96" s="662" t="s">
        <v>3485</v>
      </c>
      <c r="I96" s="674">
        <v>833.69</v>
      </c>
      <c r="J96" s="674">
        <v>8</v>
      </c>
      <c r="K96" s="675">
        <v>6669.52</v>
      </c>
    </row>
    <row r="97" spans="1:11" ht="14.4" customHeight="1" x14ac:dyDescent="0.3">
      <c r="A97" s="658" t="s">
        <v>516</v>
      </c>
      <c r="B97" s="659" t="s">
        <v>517</v>
      </c>
      <c r="C97" s="662" t="s">
        <v>522</v>
      </c>
      <c r="D97" s="683" t="s">
        <v>2174</v>
      </c>
      <c r="E97" s="662" t="s">
        <v>4332</v>
      </c>
      <c r="F97" s="683" t="s">
        <v>4333</v>
      </c>
      <c r="G97" s="662" t="s">
        <v>3486</v>
      </c>
      <c r="H97" s="662" t="s">
        <v>3487</v>
      </c>
      <c r="I97" s="674">
        <v>1.75</v>
      </c>
      <c r="J97" s="674">
        <v>5000</v>
      </c>
      <c r="K97" s="675">
        <v>8772.5</v>
      </c>
    </row>
    <row r="98" spans="1:11" ht="14.4" customHeight="1" x14ac:dyDescent="0.3">
      <c r="A98" s="658" t="s">
        <v>516</v>
      </c>
      <c r="B98" s="659" t="s">
        <v>517</v>
      </c>
      <c r="C98" s="662" t="s">
        <v>522</v>
      </c>
      <c r="D98" s="683" t="s">
        <v>2174</v>
      </c>
      <c r="E98" s="662" t="s">
        <v>4332</v>
      </c>
      <c r="F98" s="683" t="s">
        <v>4333</v>
      </c>
      <c r="G98" s="662" t="s">
        <v>3488</v>
      </c>
      <c r="H98" s="662" t="s">
        <v>3489</v>
      </c>
      <c r="I98" s="674">
        <v>15.003333333333332</v>
      </c>
      <c r="J98" s="674">
        <v>50</v>
      </c>
      <c r="K98" s="675">
        <v>750.2</v>
      </c>
    </row>
    <row r="99" spans="1:11" ht="14.4" customHeight="1" x14ac:dyDescent="0.3">
      <c r="A99" s="658" t="s">
        <v>516</v>
      </c>
      <c r="B99" s="659" t="s">
        <v>517</v>
      </c>
      <c r="C99" s="662" t="s">
        <v>522</v>
      </c>
      <c r="D99" s="683" t="s">
        <v>2174</v>
      </c>
      <c r="E99" s="662" t="s">
        <v>4332</v>
      </c>
      <c r="F99" s="683" t="s">
        <v>4333</v>
      </c>
      <c r="G99" s="662" t="s">
        <v>3490</v>
      </c>
      <c r="H99" s="662" t="s">
        <v>3491</v>
      </c>
      <c r="I99" s="674">
        <v>12.105</v>
      </c>
      <c r="J99" s="674">
        <v>70</v>
      </c>
      <c r="K99" s="675">
        <v>847.40000000000009</v>
      </c>
    </row>
    <row r="100" spans="1:11" ht="14.4" customHeight="1" x14ac:dyDescent="0.3">
      <c r="A100" s="658" t="s">
        <v>516</v>
      </c>
      <c r="B100" s="659" t="s">
        <v>517</v>
      </c>
      <c r="C100" s="662" t="s">
        <v>522</v>
      </c>
      <c r="D100" s="683" t="s">
        <v>2174</v>
      </c>
      <c r="E100" s="662" t="s">
        <v>4332</v>
      </c>
      <c r="F100" s="683" t="s">
        <v>4333</v>
      </c>
      <c r="G100" s="662" t="s">
        <v>3492</v>
      </c>
      <c r="H100" s="662" t="s">
        <v>3493</v>
      </c>
      <c r="I100" s="674">
        <v>8.9600000000000009</v>
      </c>
      <c r="J100" s="674">
        <v>200</v>
      </c>
      <c r="K100" s="675">
        <v>1792</v>
      </c>
    </row>
    <row r="101" spans="1:11" ht="14.4" customHeight="1" x14ac:dyDescent="0.3">
      <c r="A101" s="658" t="s">
        <v>516</v>
      </c>
      <c r="B101" s="659" t="s">
        <v>517</v>
      </c>
      <c r="C101" s="662" t="s">
        <v>522</v>
      </c>
      <c r="D101" s="683" t="s">
        <v>2174</v>
      </c>
      <c r="E101" s="662" t="s">
        <v>4332</v>
      </c>
      <c r="F101" s="683" t="s">
        <v>4333</v>
      </c>
      <c r="G101" s="662" t="s">
        <v>3494</v>
      </c>
      <c r="H101" s="662" t="s">
        <v>3495</v>
      </c>
      <c r="I101" s="674">
        <v>2.8874999999999997</v>
      </c>
      <c r="J101" s="674">
        <v>300</v>
      </c>
      <c r="K101" s="675">
        <v>870</v>
      </c>
    </row>
    <row r="102" spans="1:11" ht="14.4" customHeight="1" x14ac:dyDescent="0.3">
      <c r="A102" s="658" t="s">
        <v>516</v>
      </c>
      <c r="B102" s="659" t="s">
        <v>517</v>
      </c>
      <c r="C102" s="662" t="s">
        <v>522</v>
      </c>
      <c r="D102" s="683" t="s">
        <v>2174</v>
      </c>
      <c r="E102" s="662" t="s">
        <v>4332</v>
      </c>
      <c r="F102" s="683" t="s">
        <v>4333</v>
      </c>
      <c r="G102" s="662" t="s">
        <v>3496</v>
      </c>
      <c r="H102" s="662" t="s">
        <v>3497</v>
      </c>
      <c r="I102" s="674">
        <v>5.2</v>
      </c>
      <c r="J102" s="674">
        <v>320</v>
      </c>
      <c r="K102" s="675">
        <v>1664</v>
      </c>
    </row>
    <row r="103" spans="1:11" ht="14.4" customHeight="1" x14ac:dyDescent="0.3">
      <c r="A103" s="658" t="s">
        <v>516</v>
      </c>
      <c r="B103" s="659" t="s">
        <v>517</v>
      </c>
      <c r="C103" s="662" t="s">
        <v>522</v>
      </c>
      <c r="D103" s="683" t="s">
        <v>2174</v>
      </c>
      <c r="E103" s="662" t="s">
        <v>4332</v>
      </c>
      <c r="F103" s="683" t="s">
        <v>4333</v>
      </c>
      <c r="G103" s="662" t="s">
        <v>3498</v>
      </c>
      <c r="H103" s="662" t="s">
        <v>3499</v>
      </c>
      <c r="I103" s="674">
        <v>13.2</v>
      </c>
      <c r="J103" s="674">
        <v>10</v>
      </c>
      <c r="K103" s="675">
        <v>132</v>
      </c>
    </row>
    <row r="104" spans="1:11" ht="14.4" customHeight="1" x14ac:dyDescent="0.3">
      <c r="A104" s="658" t="s">
        <v>516</v>
      </c>
      <c r="B104" s="659" t="s">
        <v>517</v>
      </c>
      <c r="C104" s="662" t="s">
        <v>522</v>
      </c>
      <c r="D104" s="683" t="s">
        <v>2174</v>
      </c>
      <c r="E104" s="662" t="s">
        <v>4332</v>
      </c>
      <c r="F104" s="683" t="s">
        <v>4333</v>
      </c>
      <c r="G104" s="662" t="s">
        <v>3500</v>
      </c>
      <c r="H104" s="662" t="s">
        <v>3501</v>
      </c>
      <c r="I104" s="674">
        <v>13.2</v>
      </c>
      <c r="J104" s="674">
        <v>20</v>
      </c>
      <c r="K104" s="675">
        <v>264</v>
      </c>
    </row>
    <row r="105" spans="1:11" ht="14.4" customHeight="1" x14ac:dyDescent="0.3">
      <c r="A105" s="658" t="s">
        <v>516</v>
      </c>
      <c r="B105" s="659" t="s">
        <v>517</v>
      </c>
      <c r="C105" s="662" t="s">
        <v>522</v>
      </c>
      <c r="D105" s="683" t="s">
        <v>2174</v>
      </c>
      <c r="E105" s="662" t="s">
        <v>4332</v>
      </c>
      <c r="F105" s="683" t="s">
        <v>4333</v>
      </c>
      <c r="G105" s="662" t="s">
        <v>3502</v>
      </c>
      <c r="H105" s="662" t="s">
        <v>3503</v>
      </c>
      <c r="I105" s="674">
        <v>1.5550000000000002</v>
      </c>
      <c r="J105" s="674">
        <v>150</v>
      </c>
      <c r="K105" s="675">
        <v>233.25</v>
      </c>
    </row>
    <row r="106" spans="1:11" ht="14.4" customHeight="1" x14ac:dyDescent="0.3">
      <c r="A106" s="658" t="s">
        <v>516</v>
      </c>
      <c r="B106" s="659" t="s">
        <v>517</v>
      </c>
      <c r="C106" s="662" t="s">
        <v>522</v>
      </c>
      <c r="D106" s="683" t="s">
        <v>2174</v>
      </c>
      <c r="E106" s="662" t="s">
        <v>4332</v>
      </c>
      <c r="F106" s="683" t="s">
        <v>4333</v>
      </c>
      <c r="G106" s="662" t="s">
        <v>3504</v>
      </c>
      <c r="H106" s="662" t="s">
        <v>3505</v>
      </c>
      <c r="I106" s="674">
        <v>0.46999999999999992</v>
      </c>
      <c r="J106" s="674">
        <v>5500</v>
      </c>
      <c r="K106" s="675">
        <v>2585</v>
      </c>
    </row>
    <row r="107" spans="1:11" ht="14.4" customHeight="1" x14ac:dyDescent="0.3">
      <c r="A107" s="658" t="s">
        <v>516</v>
      </c>
      <c r="B107" s="659" t="s">
        <v>517</v>
      </c>
      <c r="C107" s="662" t="s">
        <v>522</v>
      </c>
      <c r="D107" s="683" t="s">
        <v>2174</v>
      </c>
      <c r="E107" s="662" t="s">
        <v>4332</v>
      </c>
      <c r="F107" s="683" t="s">
        <v>4333</v>
      </c>
      <c r="G107" s="662" t="s">
        <v>3506</v>
      </c>
      <c r="H107" s="662" t="s">
        <v>3507</v>
      </c>
      <c r="I107" s="674">
        <v>4.03</v>
      </c>
      <c r="J107" s="674">
        <v>200</v>
      </c>
      <c r="K107" s="675">
        <v>806</v>
      </c>
    </row>
    <row r="108" spans="1:11" ht="14.4" customHeight="1" x14ac:dyDescent="0.3">
      <c r="A108" s="658" t="s">
        <v>516</v>
      </c>
      <c r="B108" s="659" t="s">
        <v>517</v>
      </c>
      <c r="C108" s="662" t="s">
        <v>522</v>
      </c>
      <c r="D108" s="683" t="s">
        <v>2174</v>
      </c>
      <c r="E108" s="662" t="s">
        <v>4332</v>
      </c>
      <c r="F108" s="683" t="s">
        <v>4333</v>
      </c>
      <c r="G108" s="662" t="s">
        <v>3508</v>
      </c>
      <c r="H108" s="662" t="s">
        <v>3509</v>
      </c>
      <c r="I108" s="674">
        <v>250.8</v>
      </c>
      <c r="J108" s="674">
        <v>25</v>
      </c>
      <c r="K108" s="675">
        <v>6269.92</v>
      </c>
    </row>
    <row r="109" spans="1:11" ht="14.4" customHeight="1" x14ac:dyDescent="0.3">
      <c r="A109" s="658" t="s">
        <v>516</v>
      </c>
      <c r="B109" s="659" t="s">
        <v>517</v>
      </c>
      <c r="C109" s="662" t="s">
        <v>522</v>
      </c>
      <c r="D109" s="683" t="s">
        <v>2174</v>
      </c>
      <c r="E109" s="662" t="s">
        <v>4332</v>
      </c>
      <c r="F109" s="683" t="s">
        <v>4333</v>
      </c>
      <c r="G109" s="662" t="s">
        <v>3510</v>
      </c>
      <c r="H109" s="662" t="s">
        <v>3511</v>
      </c>
      <c r="I109" s="674">
        <v>61.06</v>
      </c>
      <c r="J109" s="674">
        <v>50</v>
      </c>
      <c r="K109" s="675">
        <v>3052.83</v>
      </c>
    </row>
    <row r="110" spans="1:11" ht="14.4" customHeight="1" x14ac:dyDescent="0.3">
      <c r="A110" s="658" t="s">
        <v>516</v>
      </c>
      <c r="B110" s="659" t="s">
        <v>517</v>
      </c>
      <c r="C110" s="662" t="s">
        <v>522</v>
      </c>
      <c r="D110" s="683" t="s">
        <v>2174</v>
      </c>
      <c r="E110" s="662" t="s">
        <v>4332</v>
      </c>
      <c r="F110" s="683" t="s">
        <v>4333</v>
      </c>
      <c r="G110" s="662" t="s">
        <v>3512</v>
      </c>
      <c r="H110" s="662" t="s">
        <v>3513</v>
      </c>
      <c r="I110" s="674">
        <v>171.1</v>
      </c>
      <c r="J110" s="674">
        <v>4</v>
      </c>
      <c r="K110" s="675">
        <v>684.4</v>
      </c>
    </row>
    <row r="111" spans="1:11" ht="14.4" customHeight="1" x14ac:dyDescent="0.3">
      <c r="A111" s="658" t="s">
        <v>516</v>
      </c>
      <c r="B111" s="659" t="s">
        <v>517</v>
      </c>
      <c r="C111" s="662" t="s">
        <v>522</v>
      </c>
      <c r="D111" s="683" t="s">
        <v>2174</v>
      </c>
      <c r="E111" s="662" t="s">
        <v>4332</v>
      </c>
      <c r="F111" s="683" t="s">
        <v>4333</v>
      </c>
      <c r="G111" s="662" t="s">
        <v>3514</v>
      </c>
      <c r="H111" s="662" t="s">
        <v>3515</v>
      </c>
      <c r="I111" s="674">
        <v>25.71</v>
      </c>
      <c r="J111" s="674">
        <v>50</v>
      </c>
      <c r="K111" s="675">
        <v>1285.6199999999999</v>
      </c>
    </row>
    <row r="112" spans="1:11" ht="14.4" customHeight="1" x14ac:dyDescent="0.3">
      <c r="A112" s="658" t="s">
        <v>516</v>
      </c>
      <c r="B112" s="659" t="s">
        <v>517</v>
      </c>
      <c r="C112" s="662" t="s">
        <v>522</v>
      </c>
      <c r="D112" s="683" t="s">
        <v>2174</v>
      </c>
      <c r="E112" s="662" t="s">
        <v>4332</v>
      </c>
      <c r="F112" s="683" t="s">
        <v>4333</v>
      </c>
      <c r="G112" s="662" t="s">
        <v>3516</v>
      </c>
      <c r="H112" s="662" t="s">
        <v>3517</v>
      </c>
      <c r="I112" s="674">
        <v>59.54</v>
      </c>
      <c r="J112" s="674">
        <v>40</v>
      </c>
      <c r="K112" s="675">
        <v>2381.7600000000002</v>
      </c>
    </row>
    <row r="113" spans="1:11" ht="14.4" customHeight="1" x14ac:dyDescent="0.3">
      <c r="A113" s="658" t="s">
        <v>516</v>
      </c>
      <c r="B113" s="659" t="s">
        <v>517</v>
      </c>
      <c r="C113" s="662" t="s">
        <v>522</v>
      </c>
      <c r="D113" s="683" t="s">
        <v>2174</v>
      </c>
      <c r="E113" s="662" t="s">
        <v>4332</v>
      </c>
      <c r="F113" s="683" t="s">
        <v>4333</v>
      </c>
      <c r="G113" s="662" t="s">
        <v>3518</v>
      </c>
      <c r="H113" s="662" t="s">
        <v>3519</v>
      </c>
      <c r="I113" s="674">
        <v>232.32</v>
      </c>
      <c r="J113" s="674">
        <v>10</v>
      </c>
      <c r="K113" s="675">
        <v>2323.1999999999998</v>
      </c>
    </row>
    <row r="114" spans="1:11" ht="14.4" customHeight="1" x14ac:dyDescent="0.3">
      <c r="A114" s="658" t="s">
        <v>516</v>
      </c>
      <c r="B114" s="659" t="s">
        <v>517</v>
      </c>
      <c r="C114" s="662" t="s">
        <v>522</v>
      </c>
      <c r="D114" s="683" t="s">
        <v>2174</v>
      </c>
      <c r="E114" s="662" t="s">
        <v>4332</v>
      </c>
      <c r="F114" s="683" t="s">
        <v>4333</v>
      </c>
      <c r="G114" s="662" t="s">
        <v>3520</v>
      </c>
      <c r="H114" s="662" t="s">
        <v>3521</v>
      </c>
      <c r="I114" s="674">
        <v>48.16</v>
      </c>
      <c r="J114" s="674">
        <v>1</v>
      </c>
      <c r="K114" s="675">
        <v>48.16</v>
      </c>
    </row>
    <row r="115" spans="1:11" ht="14.4" customHeight="1" x14ac:dyDescent="0.3">
      <c r="A115" s="658" t="s">
        <v>516</v>
      </c>
      <c r="B115" s="659" t="s">
        <v>517</v>
      </c>
      <c r="C115" s="662" t="s">
        <v>522</v>
      </c>
      <c r="D115" s="683" t="s">
        <v>2174</v>
      </c>
      <c r="E115" s="662" t="s">
        <v>4332</v>
      </c>
      <c r="F115" s="683" t="s">
        <v>4333</v>
      </c>
      <c r="G115" s="662" t="s">
        <v>3522</v>
      </c>
      <c r="H115" s="662" t="s">
        <v>3523</v>
      </c>
      <c r="I115" s="674">
        <v>24.2</v>
      </c>
      <c r="J115" s="674">
        <v>150</v>
      </c>
      <c r="K115" s="675">
        <v>3630</v>
      </c>
    </row>
    <row r="116" spans="1:11" ht="14.4" customHeight="1" x14ac:dyDescent="0.3">
      <c r="A116" s="658" t="s">
        <v>516</v>
      </c>
      <c r="B116" s="659" t="s">
        <v>517</v>
      </c>
      <c r="C116" s="662" t="s">
        <v>522</v>
      </c>
      <c r="D116" s="683" t="s">
        <v>2174</v>
      </c>
      <c r="E116" s="662" t="s">
        <v>4332</v>
      </c>
      <c r="F116" s="683" t="s">
        <v>4333</v>
      </c>
      <c r="G116" s="662" t="s">
        <v>3524</v>
      </c>
      <c r="H116" s="662" t="s">
        <v>3525</v>
      </c>
      <c r="I116" s="674">
        <v>24.2</v>
      </c>
      <c r="J116" s="674">
        <v>50</v>
      </c>
      <c r="K116" s="675">
        <v>1210</v>
      </c>
    </row>
    <row r="117" spans="1:11" ht="14.4" customHeight="1" x14ac:dyDescent="0.3">
      <c r="A117" s="658" t="s">
        <v>516</v>
      </c>
      <c r="B117" s="659" t="s">
        <v>517</v>
      </c>
      <c r="C117" s="662" t="s">
        <v>522</v>
      </c>
      <c r="D117" s="683" t="s">
        <v>2174</v>
      </c>
      <c r="E117" s="662" t="s">
        <v>4332</v>
      </c>
      <c r="F117" s="683" t="s">
        <v>4333</v>
      </c>
      <c r="G117" s="662" t="s">
        <v>3526</v>
      </c>
      <c r="H117" s="662" t="s">
        <v>3527</v>
      </c>
      <c r="I117" s="674">
        <v>9.1999999999999993</v>
      </c>
      <c r="J117" s="674">
        <v>1400</v>
      </c>
      <c r="K117" s="675">
        <v>12880</v>
      </c>
    </row>
    <row r="118" spans="1:11" ht="14.4" customHeight="1" x14ac:dyDescent="0.3">
      <c r="A118" s="658" t="s">
        <v>516</v>
      </c>
      <c r="B118" s="659" t="s">
        <v>517</v>
      </c>
      <c r="C118" s="662" t="s">
        <v>522</v>
      </c>
      <c r="D118" s="683" t="s">
        <v>2174</v>
      </c>
      <c r="E118" s="662" t="s">
        <v>4332</v>
      </c>
      <c r="F118" s="683" t="s">
        <v>4333</v>
      </c>
      <c r="G118" s="662" t="s">
        <v>3528</v>
      </c>
      <c r="H118" s="662" t="s">
        <v>3529</v>
      </c>
      <c r="I118" s="674">
        <v>172.5</v>
      </c>
      <c r="J118" s="674">
        <v>3</v>
      </c>
      <c r="K118" s="675">
        <v>517.5</v>
      </c>
    </row>
    <row r="119" spans="1:11" ht="14.4" customHeight="1" x14ac:dyDescent="0.3">
      <c r="A119" s="658" t="s">
        <v>516</v>
      </c>
      <c r="B119" s="659" t="s">
        <v>517</v>
      </c>
      <c r="C119" s="662" t="s">
        <v>522</v>
      </c>
      <c r="D119" s="683" t="s">
        <v>2174</v>
      </c>
      <c r="E119" s="662" t="s">
        <v>4332</v>
      </c>
      <c r="F119" s="683" t="s">
        <v>4333</v>
      </c>
      <c r="G119" s="662" t="s">
        <v>3530</v>
      </c>
      <c r="H119" s="662" t="s">
        <v>3531</v>
      </c>
      <c r="I119" s="674">
        <v>9.68</v>
      </c>
      <c r="J119" s="674">
        <v>100</v>
      </c>
      <c r="K119" s="675">
        <v>968</v>
      </c>
    </row>
    <row r="120" spans="1:11" ht="14.4" customHeight="1" x14ac:dyDescent="0.3">
      <c r="A120" s="658" t="s">
        <v>516</v>
      </c>
      <c r="B120" s="659" t="s">
        <v>517</v>
      </c>
      <c r="C120" s="662" t="s">
        <v>522</v>
      </c>
      <c r="D120" s="683" t="s">
        <v>2174</v>
      </c>
      <c r="E120" s="662" t="s">
        <v>4332</v>
      </c>
      <c r="F120" s="683" t="s">
        <v>4333</v>
      </c>
      <c r="G120" s="662" t="s">
        <v>3532</v>
      </c>
      <c r="H120" s="662" t="s">
        <v>3533</v>
      </c>
      <c r="I120" s="674">
        <v>124.14</v>
      </c>
      <c r="J120" s="674">
        <v>2</v>
      </c>
      <c r="K120" s="675">
        <v>248.29</v>
      </c>
    </row>
    <row r="121" spans="1:11" ht="14.4" customHeight="1" x14ac:dyDescent="0.3">
      <c r="A121" s="658" t="s">
        <v>516</v>
      </c>
      <c r="B121" s="659" t="s">
        <v>517</v>
      </c>
      <c r="C121" s="662" t="s">
        <v>522</v>
      </c>
      <c r="D121" s="683" t="s">
        <v>2174</v>
      </c>
      <c r="E121" s="662" t="s">
        <v>4332</v>
      </c>
      <c r="F121" s="683" t="s">
        <v>4333</v>
      </c>
      <c r="G121" s="662" t="s">
        <v>3534</v>
      </c>
      <c r="H121" s="662" t="s">
        <v>3535</v>
      </c>
      <c r="I121" s="674">
        <v>232.32</v>
      </c>
      <c r="J121" s="674">
        <v>10</v>
      </c>
      <c r="K121" s="675">
        <v>2323.1999999999998</v>
      </c>
    </row>
    <row r="122" spans="1:11" ht="14.4" customHeight="1" x14ac:dyDescent="0.3">
      <c r="A122" s="658" t="s">
        <v>516</v>
      </c>
      <c r="B122" s="659" t="s">
        <v>517</v>
      </c>
      <c r="C122" s="662" t="s">
        <v>522</v>
      </c>
      <c r="D122" s="683" t="s">
        <v>2174</v>
      </c>
      <c r="E122" s="662" t="s">
        <v>4332</v>
      </c>
      <c r="F122" s="683" t="s">
        <v>4333</v>
      </c>
      <c r="G122" s="662" t="s">
        <v>3536</v>
      </c>
      <c r="H122" s="662" t="s">
        <v>3537</v>
      </c>
      <c r="I122" s="674">
        <v>285.55</v>
      </c>
      <c r="J122" s="674">
        <v>2</v>
      </c>
      <c r="K122" s="675">
        <v>571.1</v>
      </c>
    </row>
    <row r="123" spans="1:11" ht="14.4" customHeight="1" x14ac:dyDescent="0.3">
      <c r="A123" s="658" t="s">
        <v>516</v>
      </c>
      <c r="B123" s="659" t="s">
        <v>517</v>
      </c>
      <c r="C123" s="662" t="s">
        <v>522</v>
      </c>
      <c r="D123" s="683" t="s">
        <v>2174</v>
      </c>
      <c r="E123" s="662" t="s">
        <v>4332</v>
      </c>
      <c r="F123" s="683" t="s">
        <v>4333</v>
      </c>
      <c r="G123" s="662" t="s">
        <v>3538</v>
      </c>
      <c r="H123" s="662" t="s">
        <v>3539</v>
      </c>
      <c r="I123" s="674">
        <v>18.39</v>
      </c>
      <c r="J123" s="674">
        <v>12</v>
      </c>
      <c r="K123" s="675">
        <v>220.7</v>
      </c>
    </row>
    <row r="124" spans="1:11" ht="14.4" customHeight="1" x14ac:dyDescent="0.3">
      <c r="A124" s="658" t="s">
        <v>516</v>
      </c>
      <c r="B124" s="659" t="s">
        <v>517</v>
      </c>
      <c r="C124" s="662" t="s">
        <v>522</v>
      </c>
      <c r="D124" s="683" t="s">
        <v>2174</v>
      </c>
      <c r="E124" s="662" t="s">
        <v>4332</v>
      </c>
      <c r="F124" s="683" t="s">
        <v>4333</v>
      </c>
      <c r="G124" s="662" t="s">
        <v>3540</v>
      </c>
      <c r="H124" s="662" t="s">
        <v>3541</v>
      </c>
      <c r="I124" s="674">
        <v>9.5</v>
      </c>
      <c r="J124" s="674">
        <v>1</v>
      </c>
      <c r="K124" s="675">
        <v>9.5</v>
      </c>
    </row>
    <row r="125" spans="1:11" ht="14.4" customHeight="1" x14ac:dyDescent="0.3">
      <c r="A125" s="658" t="s">
        <v>516</v>
      </c>
      <c r="B125" s="659" t="s">
        <v>517</v>
      </c>
      <c r="C125" s="662" t="s">
        <v>522</v>
      </c>
      <c r="D125" s="683" t="s">
        <v>2174</v>
      </c>
      <c r="E125" s="662" t="s">
        <v>4334</v>
      </c>
      <c r="F125" s="683" t="s">
        <v>4335</v>
      </c>
      <c r="G125" s="662" t="s">
        <v>3542</v>
      </c>
      <c r="H125" s="662" t="s">
        <v>3543</v>
      </c>
      <c r="I125" s="674">
        <v>8.17</v>
      </c>
      <c r="J125" s="674">
        <v>600</v>
      </c>
      <c r="K125" s="675">
        <v>4902</v>
      </c>
    </row>
    <row r="126" spans="1:11" ht="14.4" customHeight="1" x14ac:dyDescent="0.3">
      <c r="A126" s="658" t="s">
        <v>516</v>
      </c>
      <c r="B126" s="659" t="s">
        <v>517</v>
      </c>
      <c r="C126" s="662" t="s">
        <v>522</v>
      </c>
      <c r="D126" s="683" t="s">
        <v>2174</v>
      </c>
      <c r="E126" s="662" t="s">
        <v>4334</v>
      </c>
      <c r="F126" s="683" t="s">
        <v>4335</v>
      </c>
      <c r="G126" s="662" t="s">
        <v>3544</v>
      </c>
      <c r="H126" s="662" t="s">
        <v>3545</v>
      </c>
      <c r="I126" s="674">
        <v>175.12</v>
      </c>
      <c r="J126" s="674">
        <v>40</v>
      </c>
      <c r="K126" s="675">
        <v>7004.8399999999992</v>
      </c>
    </row>
    <row r="127" spans="1:11" ht="14.4" customHeight="1" x14ac:dyDescent="0.3">
      <c r="A127" s="658" t="s">
        <v>516</v>
      </c>
      <c r="B127" s="659" t="s">
        <v>517</v>
      </c>
      <c r="C127" s="662" t="s">
        <v>522</v>
      </c>
      <c r="D127" s="683" t="s">
        <v>2174</v>
      </c>
      <c r="E127" s="662" t="s">
        <v>4334</v>
      </c>
      <c r="F127" s="683" t="s">
        <v>4335</v>
      </c>
      <c r="G127" s="662" t="s">
        <v>3546</v>
      </c>
      <c r="H127" s="662" t="s">
        <v>3547</v>
      </c>
      <c r="I127" s="674">
        <v>12.71</v>
      </c>
      <c r="J127" s="674">
        <v>100</v>
      </c>
      <c r="K127" s="675">
        <v>1271</v>
      </c>
    </row>
    <row r="128" spans="1:11" ht="14.4" customHeight="1" x14ac:dyDescent="0.3">
      <c r="A128" s="658" t="s">
        <v>516</v>
      </c>
      <c r="B128" s="659" t="s">
        <v>517</v>
      </c>
      <c r="C128" s="662" t="s">
        <v>522</v>
      </c>
      <c r="D128" s="683" t="s">
        <v>2174</v>
      </c>
      <c r="E128" s="662" t="s">
        <v>4336</v>
      </c>
      <c r="F128" s="683" t="s">
        <v>4337</v>
      </c>
      <c r="G128" s="662" t="s">
        <v>3548</v>
      </c>
      <c r="H128" s="662" t="s">
        <v>3549</v>
      </c>
      <c r="I128" s="674">
        <v>0.3</v>
      </c>
      <c r="J128" s="674">
        <v>600</v>
      </c>
      <c r="K128" s="675">
        <v>180</v>
      </c>
    </row>
    <row r="129" spans="1:11" ht="14.4" customHeight="1" x14ac:dyDescent="0.3">
      <c r="A129" s="658" t="s">
        <v>516</v>
      </c>
      <c r="B129" s="659" t="s">
        <v>517</v>
      </c>
      <c r="C129" s="662" t="s">
        <v>522</v>
      </c>
      <c r="D129" s="683" t="s">
        <v>2174</v>
      </c>
      <c r="E129" s="662" t="s">
        <v>4336</v>
      </c>
      <c r="F129" s="683" t="s">
        <v>4337</v>
      </c>
      <c r="G129" s="662" t="s">
        <v>3550</v>
      </c>
      <c r="H129" s="662" t="s">
        <v>3551</v>
      </c>
      <c r="I129" s="674">
        <v>0.3</v>
      </c>
      <c r="J129" s="674">
        <v>900</v>
      </c>
      <c r="K129" s="675">
        <v>270</v>
      </c>
    </row>
    <row r="130" spans="1:11" ht="14.4" customHeight="1" x14ac:dyDescent="0.3">
      <c r="A130" s="658" t="s">
        <v>516</v>
      </c>
      <c r="B130" s="659" t="s">
        <v>517</v>
      </c>
      <c r="C130" s="662" t="s">
        <v>522</v>
      </c>
      <c r="D130" s="683" t="s">
        <v>2174</v>
      </c>
      <c r="E130" s="662" t="s">
        <v>4336</v>
      </c>
      <c r="F130" s="683" t="s">
        <v>4337</v>
      </c>
      <c r="G130" s="662" t="s">
        <v>3552</v>
      </c>
      <c r="H130" s="662" t="s">
        <v>3553</v>
      </c>
      <c r="I130" s="674">
        <v>0.30666666666666664</v>
      </c>
      <c r="J130" s="674">
        <v>900</v>
      </c>
      <c r="K130" s="675">
        <v>274</v>
      </c>
    </row>
    <row r="131" spans="1:11" ht="14.4" customHeight="1" x14ac:dyDescent="0.3">
      <c r="A131" s="658" t="s">
        <v>516</v>
      </c>
      <c r="B131" s="659" t="s">
        <v>517</v>
      </c>
      <c r="C131" s="662" t="s">
        <v>522</v>
      </c>
      <c r="D131" s="683" t="s">
        <v>2174</v>
      </c>
      <c r="E131" s="662" t="s">
        <v>4336</v>
      </c>
      <c r="F131" s="683" t="s">
        <v>4337</v>
      </c>
      <c r="G131" s="662" t="s">
        <v>3554</v>
      </c>
      <c r="H131" s="662" t="s">
        <v>3555</v>
      </c>
      <c r="I131" s="674">
        <v>0.3</v>
      </c>
      <c r="J131" s="674">
        <v>1800</v>
      </c>
      <c r="K131" s="675">
        <v>540</v>
      </c>
    </row>
    <row r="132" spans="1:11" ht="14.4" customHeight="1" x14ac:dyDescent="0.3">
      <c r="A132" s="658" t="s">
        <v>516</v>
      </c>
      <c r="B132" s="659" t="s">
        <v>517</v>
      </c>
      <c r="C132" s="662" t="s">
        <v>522</v>
      </c>
      <c r="D132" s="683" t="s">
        <v>2174</v>
      </c>
      <c r="E132" s="662" t="s">
        <v>4336</v>
      </c>
      <c r="F132" s="683" t="s">
        <v>4337</v>
      </c>
      <c r="G132" s="662" t="s">
        <v>3556</v>
      </c>
      <c r="H132" s="662" t="s">
        <v>3557</v>
      </c>
      <c r="I132" s="674">
        <v>1.752</v>
      </c>
      <c r="J132" s="674">
        <v>500</v>
      </c>
      <c r="K132" s="675">
        <v>876</v>
      </c>
    </row>
    <row r="133" spans="1:11" ht="14.4" customHeight="1" x14ac:dyDescent="0.3">
      <c r="A133" s="658" t="s">
        <v>516</v>
      </c>
      <c r="B133" s="659" t="s">
        <v>517</v>
      </c>
      <c r="C133" s="662" t="s">
        <v>522</v>
      </c>
      <c r="D133" s="683" t="s">
        <v>2174</v>
      </c>
      <c r="E133" s="662" t="s">
        <v>4338</v>
      </c>
      <c r="F133" s="683" t="s">
        <v>4339</v>
      </c>
      <c r="G133" s="662" t="s">
        <v>3558</v>
      </c>
      <c r="H133" s="662" t="s">
        <v>3559</v>
      </c>
      <c r="I133" s="674">
        <v>7.5024999999999995</v>
      </c>
      <c r="J133" s="674">
        <v>140</v>
      </c>
      <c r="K133" s="675">
        <v>1050.5</v>
      </c>
    </row>
    <row r="134" spans="1:11" ht="14.4" customHeight="1" x14ac:dyDescent="0.3">
      <c r="A134" s="658" t="s">
        <v>516</v>
      </c>
      <c r="B134" s="659" t="s">
        <v>517</v>
      </c>
      <c r="C134" s="662" t="s">
        <v>522</v>
      </c>
      <c r="D134" s="683" t="s">
        <v>2174</v>
      </c>
      <c r="E134" s="662" t="s">
        <v>4338</v>
      </c>
      <c r="F134" s="683" t="s">
        <v>4339</v>
      </c>
      <c r="G134" s="662" t="s">
        <v>3560</v>
      </c>
      <c r="H134" s="662" t="s">
        <v>3561</v>
      </c>
      <c r="I134" s="674">
        <v>11</v>
      </c>
      <c r="J134" s="674">
        <v>50</v>
      </c>
      <c r="K134" s="675">
        <v>550</v>
      </c>
    </row>
    <row r="135" spans="1:11" ht="14.4" customHeight="1" x14ac:dyDescent="0.3">
      <c r="A135" s="658" t="s">
        <v>516</v>
      </c>
      <c r="B135" s="659" t="s">
        <v>517</v>
      </c>
      <c r="C135" s="662" t="s">
        <v>522</v>
      </c>
      <c r="D135" s="683" t="s">
        <v>2174</v>
      </c>
      <c r="E135" s="662" t="s">
        <v>4338</v>
      </c>
      <c r="F135" s="683" t="s">
        <v>4339</v>
      </c>
      <c r="G135" s="662" t="s">
        <v>3562</v>
      </c>
      <c r="H135" s="662" t="s">
        <v>3563</v>
      </c>
      <c r="I135" s="674">
        <v>0.77</v>
      </c>
      <c r="J135" s="674">
        <v>1000</v>
      </c>
      <c r="K135" s="675">
        <v>770</v>
      </c>
    </row>
    <row r="136" spans="1:11" ht="14.4" customHeight="1" x14ac:dyDescent="0.3">
      <c r="A136" s="658" t="s">
        <v>516</v>
      </c>
      <c r="B136" s="659" t="s">
        <v>517</v>
      </c>
      <c r="C136" s="662" t="s">
        <v>522</v>
      </c>
      <c r="D136" s="683" t="s">
        <v>2174</v>
      </c>
      <c r="E136" s="662" t="s">
        <v>4338</v>
      </c>
      <c r="F136" s="683" t="s">
        <v>4339</v>
      </c>
      <c r="G136" s="662" t="s">
        <v>3564</v>
      </c>
      <c r="H136" s="662" t="s">
        <v>3565</v>
      </c>
      <c r="I136" s="674">
        <v>0.77200000000000002</v>
      </c>
      <c r="J136" s="674">
        <v>22700</v>
      </c>
      <c r="K136" s="675">
        <v>17549</v>
      </c>
    </row>
    <row r="137" spans="1:11" ht="14.4" customHeight="1" x14ac:dyDescent="0.3">
      <c r="A137" s="658" t="s">
        <v>516</v>
      </c>
      <c r="B137" s="659" t="s">
        <v>517</v>
      </c>
      <c r="C137" s="662" t="s">
        <v>522</v>
      </c>
      <c r="D137" s="683" t="s">
        <v>2174</v>
      </c>
      <c r="E137" s="662" t="s">
        <v>4338</v>
      </c>
      <c r="F137" s="683" t="s">
        <v>4339</v>
      </c>
      <c r="G137" s="662" t="s">
        <v>3566</v>
      </c>
      <c r="H137" s="662" t="s">
        <v>3567</v>
      </c>
      <c r="I137" s="674">
        <v>0.77500000000000002</v>
      </c>
      <c r="J137" s="674">
        <v>1000</v>
      </c>
      <c r="K137" s="675">
        <v>775</v>
      </c>
    </row>
    <row r="138" spans="1:11" ht="14.4" customHeight="1" x14ac:dyDescent="0.3">
      <c r="A138" s="658" t="s">
        <v>516</v>
      </c>
      <c r="B138" s="659" t="s">
        <v>517</v>
      </c>
      <c r="C138" s="662" t="s">
        <v>522</v>
      </c>
      <c r="D138" s="683" t="s">
        <v>2174</v>
      </c>
      <c r="E138" s="662" t="s">
        <v>4340</v>
      </c>
      <c r="F138" s="683" t="s">
        <v>4341</v>
      </c>
      <c r="G138" s="662" t="s">
        <v>3568</v>
      </c>
      <c r="H138" s="662" t="s">
        <v>3569</v>
      </c>
      <c r="I138" s="674">
        <v>139.44</v>
      </c>
      <c r="J138" s="674">
        <v>20</v>
      </c>
      <c r="K138" s="675">
        <v>2788.8</v>
      </c>
    </row>
    <row r="139" spans="1:11" ht="14.4" customHeight="1" x14ac:dyDescent="0.3">
      <c r="A139" s="658" t="s">
        <v>516</v>
      </c>
      <c r="B139" s="659" t="s">
        <v>517</v>
      </c>
      <c r="C139" s="662" t="s">
        <v>522</v>
      </c>
      <c r="D139" s="683" t="s">
        <v>2174</v>
      </c>
      <c r="E139" s="662" t="s">
        <v>4340</v>
      </c>
      <c r="F139" s="683" t="s">
        <v>4341</v>
      </c>
      <c r="G139" s="662" t="s">
        <v>3570</v>
      </c>
      <c r="H139" s="662" t="s">
        <v>3571</v>
      </c>
      <c r="I139" s="674">
        <v>139.435</v>
      </c>
      <c r="J139" s="674">
        <v>20</v>
      </c>
      <c r="K139" s="675">
        <v>2788.6800000000003</v>
      </c>
    </row>
    <row r="140" spans="1:11" ht="14.4" customHeight="1" x14ac:dyDescent="0.3">
      <c r="A140" s="658" t="s">
        <v>516</v>
      </c>
      <c r="B140" s="659" t="s">
        <v>517</v>
      </c>
      <c r="C140" s="662" t="s">
        <v>522</v>
      </c>
      <c r="D140" s="683" t="s">
        <v>2174</v>
      </c>
      <c r="E140" s="662" t="s">
        <v>4340</v>
      </c>
      <c r="F140" s="683" t="s">
        <v>4341</v>
      </c>
      <c r="G140" s="662" t="s">
        <v>3572</v>
      </c>
      <c r="H140" s="662" t="s">
        <v>3573</v>
      </c>
      <c r="I140" s="674">
        <v>11.65</v>
      </c>
      <c r="J140" s="674">
        <v>40</v>
      </c>
      <c r="K140" s="675">
        <v>466.11</v>
      </c>
    </row>
    <row r="141" spans="1:11" ht="14.4" customHeight="1" x14ac:dyDescent="0.3">
      <c r="A141" s="658" t="s">
        <v>516</v>
      </c>
      <c r="B141" s="659" t="s">
        <v>517</v>
      </c>
      <c r="C141" s="662" t="s">
        <v>522</v>
      </c>
      <c r="D141" s="683" t="s">
        <v>2174</v>
      </c>
      <c r="E141" s="662" t="s">
        <v>4340</v>
      </c>
      <c r="F141" s="683" t="s">
        <v>4341</v>
      </c>
      <c r="G141" s="662" t="s">
        <v>3574</v>
      </c>
      <c r="H141" s="662" t="s">
        <v>3575</v>
      </c>
      <c r="I141" s="674">
        <v>152.46</v>
      </c>
      <c r="J141" s="674">
        <v>2</v>
      </c>
      <c r="K141" s="675">
        <v>304.92</v>
      </c>
    </row>
    <row r="142" spans="1:11" ht="14.4" customHeight="1" x14ac:dyDescent="0.3">
      <c r="A142" s="658" t="s">
        <v>516</v>
      </c>
      <c r="B142" s="659" t="s">
        <v>517</v>
      </c>
      <c r="C142" s="662" t="s">
        <v>527</v>
      </c>
      <c r="D142" s="683" t="s">
        <v>2175</v>
      </c>
      <c r="E142" s="662" t="s">
        <v>4330</v>
      </c>
      <c r="F142" s="683" t="s">
        <v>4331</v>
      </c>
      <c r="G142" s="662" t="s">
        <v>3310</v>
      </c>
      <c r="H142" s="662" t="s">
        <v>3311</v>
      </c>
      <c r="I142" s="674">
        <v>27.68</v>
      </c>
      <c r="J142" s="674">
        <v>23</v>
      </c>
      <c r="K142" s="675">
        <v>636.96</v>
      </c>
    </row>
    <row r="143" spans="1:11" ht="14.4" customHeight="1" x14ac:dyDescent="0.3">
      <c r="A143" s="658" t="s">
        <v>516</v>
      </c>
      <c r="B143" s="659" t="s">
        <v>517</v>
      </c>
      <c r="C143" s="662" t="s">
        <v>527</v>
      </c>
      <c r="D143" s="683" t="s">
        <v>2175</v>
      </c>
      <c r="E143" s="662" t="s">
        <v>4330</v>
      </c>
      <c r="F143" s="683" t="s">
        <v>4331</v>
      </c>
      <c r="G143" s="662" t="s">
        <v>3330</v>
      </c>
      <c r="H143" s="662" t="s">
        <v>3331</v>
      </c>
      <c r="I143" s="674">
        <v>0.6</v>
      </c>
      <c r="J143" s="674">
        <v>200</v>
      </c>
      <c r="K143" s="675">
        <v>120</v>
      </c>
    </row>
    <row r="144" spans="1:11" ht="14.4" customHeight="1" x14ac:dyDescent="0.3">
      <c r="A144" s="658" t="s">
        <v>516</v>
      </c>
      <c r="B144" s="659" t="s">
        <v>517</v>
      </c>
      <c r="C144" s="662" t="s">
        <v>527</v>
      </c>
      <c r="D144" s="683" t="s">
        <v>2175</v>
      </c>
      <c r="E144" s="662" t="s">
        <v>4330</v>
      </c>
      <c r="F144" s="683" t="s">
        <v>4331</v>
      </c>
      <c r="G144" s="662" t="s">
        <v>3576</v>
      </c>
      <c r="H144" s="662" t="s">
        <v>3577</v>
      </c>
      <c r="I144" s="674">
        <v>26.37</v>
      </c>
      <c r="J144" s="674">
        <v>24</v>
      </c>
      <c r="K144" s="675">
        <v>632.88</v>
      </c>
    </row>
    <row r="145" spans="1:11" ht="14.4" customHeight="1" x14ac:dyDescent="0.3">
      <c r="A145" s="658" t="s">
        <v>516</v>
      </c>
      <c r="B145" s="659" t="s">
        <v>517</v>
      </c>
      <c r="C145" s="662" t="s">
        <v>527</v>
      </c>
      <c r="D145" s="683" t="s">
        <v>2175</v>
      </c>
      <c r="E145" s="662" t="s">
        <v>4330</v>
      </c>
      <c r="F145" s="683" t="s">
        <v>4331</v>
      </c>
      <c r="G145" s="662" t="s">
        <v>3360</v>
      </c>
      <c r="H145" s="662" t="s">
        <v>3361</v>
      </c>
      <c r="I145" s="674">
        <v>0.85</v>
      </c>
      <c r="J145" s="674">
        <v>50</v>
      </c>
      <c r="K145" s="675">
        <v>42.5</v>
      </c>
    </row>
    <row r="146" spans="1:11" ht="14.4" customHeight="1" x14ac:dyDescent="0.3">
      <c r="A146" s="658" t="s">
        <v>516</v>
      </c>
      <c r="B146" s="659" t="s">
        <v>517</v>
      </c>
      <c r="C146" s="662" t="s">
        <v>527</v>
      </c>
      <c r="D146" s="683" t="s">
        <v>2175</v>
      </c>
      <c r="E146" s="662" t="s">
        <v>4330</v>
      </c>
      <c r="F146" s="683" t="s">
        <v>4331</v>
      </c>
      <c r="G146" s="662" t="s">
        <v>3362</v>
      </c>
      <c r="H146" s="662" t="s">
        <v>3363</v>
      </c>
      <c r="I146" s="674">
        <v>1.5150000000000001</v>
      </c>
      <c r="J146" s="674">
        <v>75</v>
      </c>
      <c r="K146" s="675">
        <v>113.75</v>
      </c>
    </row>
    <row r="147" spans="1:11" ht="14.4" customHeight="1" x14ac:dyDescent="0.3">
      <c r="A147" s="658" t="s">
        <v>516</v>
      </c>
      <c r="B147" s="659" t="s">
        <v>517</v>
      </c>
      <c r="C147" s="662" t="s">
        <v>527</v>
      </c>
      <c r="D147" s="683" t="s">
        <v>2175</v>
      </c>
      <c r="E147" s="662" t="s">
        <v>4330</v>
      </c>
      <c r="F147" s="683" t="s">
        <v>4331</v>
      </c>
      <c r="G147" s="662" t="s">
        <v>3578</v>
      </c>
      <c r="H147" s="662" t="s">
        <v>3579</v>
      </c>
      <c r="I147" s="674">
        <v>26.01</v>
      </c>
      <c r="J147" s="674">
        <v>10</v>
      </c>
      <c r="K147" s="675">
        <v>260.14999999999998</v>
      </c>
    </row>
    <row r="148" spans="1:11" ht="14.4" customHeight="1" x14ac:dyDescent="0.3">
      <c r="A148" s="658" t="s">
        <v>516</v>
      </c>
      <c r="B148" s="659" t="s">
        <v>517</v>
      </c>
      <c r="C148" s="662" t="s">
        <v>527</v>
      </c>
      <c r="D148" s="683" t="s">
        <v>2175</v>
      </c>
      <c r="E148" s="662" t="s">
        <v>4332</v>
      </c>
      <c r="F148" s="683" t="s">
        <v>4333</v>
      </c>
      <c r="G148" s="662" t="s">
        <v>3414</v>
      </c>
      <c r="H148" s="662" t="s">
        <v>3415</v>
      </c>
      <c r="I148" s="674">
        <v>0.42</v>
      </c>
      <c r="J148" s="674">
        <v>100</v>
      </c>
      <c r="K148" s="675">
        <v>42</v>
      </c>
    </row>
    <row r="149" spans="1:11" ht="14.4" customHeight="1" x14ac:dyDescent="0.3">
      <c r="A149" s="658" t="s">
        <v>516</v>
      </c>
      <c r="B149" s="659" t="s">
        <v>517</v>
      </c>
      <c r="C149" s="662" t="s">
        <v>527</v>
      </c>
      <c r="D149" s="683" t="s">
        <v>2175</v>
      </c>
      <c r="E149" s="662" t="s">
        <v>4332</v>
      </c>
      <c r="F149" s="683" t="s">
        <v>4333</v>
      </c>
      <c r="G149" s="662" t="s">
        <v>3580</v>
      </c>
      <c r="H149" s="662" t="s">
        <v>3581</v>
      </c>
      <c r="I149" s="674">
        <v>2.78</v>
      </c>
      <c r="J149" s="674">
        <v>30</v>
      </c>
      <c r="K149" s="675">
        <v>83.4</v>
      </c>
    </row>
    <row r="150" spans="1:11" ht="14.4" customHeight="1" x14ac:dyDescent="0.3">
      <c r="A150" s="658" t="s">
        <v>516</v>
      </c>
      <c r="B150" s="659" t="s">
        <v>517</v>
      </c>
      <c r="C150" s="662" t="s">
        <v>527</v>
      </c>
      <c r="D150" s="683" t="s">
        <v>2175</v>
      </c>
      <c r="E150" s="662" t="s">
        <v>4332</v>
      </c>
      <c r="F150" s="683" t="s">
        <v>4333</v>
      </c>
      <c r="G150" s="662" t="s">
        <v>3446</v>
      </c>
      <c r="H150" s="662" t="s">
        <v>3447</v>
      </c>
      <c r="I150" s="674">
        <v>1.7974999999999999</v>
      </c>
      <c r="J150" s="674">
        <v>300</v>
      </c>
      <c r="K150" s="675">
        <v>537.5</v>
      </c>
    </row>
    <row r="151" spans="1:11" ht="14.4" customHeight="1" x14ac:dyDescent="0.3">
      <c r="A151" s="658" t="s">
        <v>516</v>
      </c>
      <c r="B151" s="659" t="s">
        <v>517</v>
      </c>
      <c r="C151" s="662" t="s">
        <v>527</v>
      </c>
      <c r="D151" s="683" t="s">
        <v>2175</v>
      </c>
      <c r="E151" s="662" t="s">
        <v>4332</v>
      </c>
      <c r="F151" s="683" t="s">
        <v>4333</v>
      </c>
      <c r="G151" s="662" t="s">
        <v>3448</v>
      </c>
      <c r="H151" s="662" t="s">
        <v>3449</v>
      </c>
      <c r="I151" s="674">
        <v>1.79</v>
      </c>
      <c r="J151" s="674">
        <v>150</v>
      </c>
      <c r="K151" s="675">
        <v>269</v>
      </c>
    </row>
    <row r="152" spans="1:11" ht="14.4" customHeight="1" x14ac:dyDescent="0.3">
      <c r="A152" s="658" t="s">
        <v>516</v>
      </c>
      <c r="B152" s="659" t="s">
        <v>517</v>
      </c>
      <c r="C152" s="662" t="s">
        <v>527</v>
      </c>
      <c r="D152" s="683" t="s">
        <v>2175</v>
      </c>
      <c r="E152" s="662" t="s">
        <v>4332</v>
      </c>
      <c r="F152" s="683" t="s">
        <v>4333</v>
      </c>
      <c r="G152" s="662" t="s">
        <v>3582</v>
      </c>
      <c r="H152" s="662" t="s">
        <v>3583</v>
      </c>
      <c r="I152" s="674">
        <v>2.8333333333333335</v>
      </c>
      <c r="J152" s="674">
        <v>250</v>
      </c>
      <c r="K152" s="675">
        <v>710</v>
      </c>
    </row>
    <row r="153" spans="1:11" ht="14.4" customHeight="1" x14ac:dyDescent="0.3">
      <c r="A153" s="658" t="s">
        <v>516</v>
      </c>
      <c r="B153" s="659" t="s">
        <v>517</v>
      </c>
      <c r="C153" s="662" t="s">
        <v>527</v>
      </c>
      <c r="D153" s="683" t="s">
        <v>2175</v>
      </c>
      <c r="E153" s="662" t="s">
        <v>4332</v>
      </c>
      <c r="F153" s="683" t="s">
        <v>4333</v>
      </c>
      <c r="G153" s="662" t="s">
        <v>3584</v>
      </c>
      <c r="H153" s="662" t="s">
        <v>3585</v>
      </c>
      <c r="I153" s="674">
        <v>1.7666666666666666</v>
      </c>
      <c r="J153" s="674">
        <v>150</v>
      </c>
      <c r="K153" s="675">
        <v>265</v>
      </c>
    </row>
    <row r="154" spans="1:11" ht="14.4" customHeight="1" x14ac:dyDescent="0.3">
      <c r="A154" s="658" t="s">
        <v>516</v>
      </c>
      <c r="B154" s="659" t="s">
        <v>517</v>
      </c>
      <c r="C154" s="662" t="s">
        <v>527</v>
      </c>
      <c r="D154" s="683" t="s">
        <v>2175</v>
      </c>
      <c r="E154" s="662" t="s">
        <v>4332</v>
      </c>
      <c r="F154" s="683" t="s">
        <v>4333</v>
      </c>
      <c r="G154" s="662" t="s">
        <v>3450</v>
      </c>
      <c r="H154" s="662" t="s">
        <v>3451</v>
      </c>
      <c r="I154" s="674">
        <v>0.01</v>
      </c>
      <c r="J154" s="674">
        <v>300</v>
      </c>
      <c r="K154" s="675">
        <v>3</v>
      </c>
    </row>
    <row r="155" spans="1:11" ht="14.4" customHeight="1" x14ac:dyDescent="0.3">
      <c r="A155" s="658" t="s">
        <v>516</v>
      </c>
      <c r="B155" s="659" t="s">
        <v>517</v>
      </c>
      <c r="C155" s="662" t="s">
        <v>527</v>
      </c>
      <c r="D155" s="683" t="s">
        <v>2175</v>
      </c>
      <c r="E155" s="662" t="s">
        <v>4332</v>
      </c>
      <c r="F155" s="683" t="s">
        <v>4333</v>
      </c>
      <c r="G155" s="662" t="s">
        <v>3454</v>
      </c>
      <c r="H155" s="662" t="s">
        <v>3455</v>
      </c>
      <c r="I155" s="674">
        <v>2.02</v>
      </c>
      <c r="J155" s="674">
        <v>250</v>
      </c>
      <c r="K155" s="675">
        <v>504</v>
      </c>
    </row>
    <row r="156" spans="1:11" ht="14.4" customHeight="1" x14ac:dyDescent="0.3">
      <c r="A156" s="658" t="s">
        <v>516</v>
      </c>
      <c r="B156" s="659" t="s">
        <v>517</v>
      </c>
      <c r="C156" s="662" t="s">
        <v>527</v>
      </c>
      <c r="D156" s="683" t="s">
        <v>2175</v>
      </c>
      <c r="E156" s="662" t="s">
        <v>4332</v>
      </c>
      <c r="F156" s="683" t="s">
        <v>4333</v>
      </c>
      <c r="G156" s="662" t="s">
        <v>3464</v>
      </c>
      <c r="H156" s="662" t="s">
        <v>3465</v>
      </c>
      <c r="I156" s="674">
        <v>2.85</v>
      </c>
      <c r="J156" s="674">
        <v>30</v>
      </c>
      <c r="K156" s="675">
        <v>85.5</v>
      </c>
    </row>
    <row r="157" spans="1:11" ht="14.4" customHeight="1" x14ac:dyDescent="0.3">
      <c r="A157" s="658" t="s">
        <v>516</v>
      </c>
      <c r="B157" s="659" t="s">
        <v>517</v>
      </c>
      <c r="C157" s="662" t="s">
        <v>527</v>
      </c>
      <c r="D157" s="683" t="s">
        <v>2175</v>
      </c>
      <c r="E157" s="662" t="s">
        <v>4332</v>
      </c>
      <c r="F157" s="683" t="s">
        <v>4333</v>
      </c>
      <c r="G157" s="662" t="s">
        <v>3586</v>
      </c>
      <c r="H157" s="662" t="s">
        <v>3587</v>
      </c>
      <c r="I157" s="674">
        <v>17.98</v>
      </c>
      <c r="J157" s="674">
        <v>50</v>
      </c>
      <c r="K157" s="675">
        <v>899</v>
      </c>
    </row>
    <row r="158" spans="1:11" ht="14.4" customHeight="1" x14ac:dyDescent="0.3">
      <c r="A158" s="658" t="s">
        <v>516</v>
      </c>
      <c r="B158" s="659" t="s">
        <v>517</v>
      </c>
      <c r="C158" s="662" t="s">
        <v>527</v>
      </c>
      <c r="D158" s="683" t="s">
        <v>2175</v>
      </c>
      <c r="E158" s="662" t="s">
        <v>4332</v>
      </c>
      <c r="F158" s="683" t="s">
        <v>4333</v>
      </c>
      <c r="G158" s="662" t="s">
        <v>3490</v>
      </c>
      <c r="H158" s="662" t="s">
        <v>3491</v>
      </c>
      <c r="I158" s="674">
        <v>12.1</v>
      </c>
      <c r="J158" s="674">
        <v>10</v>
      </c>
      <c r="K158" s="675">
        <v>121</v>
      </c>
    </row>
    <row r="159" spans="1:11" ht="14.4" customHeight="1" x14ac:dyDescent="0.3">
      <c r="A159" s="658" t="s">
        <v>516</v>
      </c>
      <c r="B159" s="659" t="s">
        <v>517</v>
      </c>
      <c r="C159" s="662" t="s">
        <v>527</v>
      </c>
      <c r="D159" s="683" t="s">
        <v>2175</v>
      </c>
      <c r="E159" s="662" t="s">
        <v>4332</v>
      </c>
      <c r="F159" s="683" t="s">
        <v>4333</v>
      </c>
      <c r="G159" s="662" t="s">
        <v>3588</v>
      </c>
      <c r="H159" s="662" t="s">
        <v>3589</v>
      </c>
      <c r="I159" s="674">
        <v>17.98</v>
      </c>
      <c r="J159" s="674">
        <v>50</v>
      </c>
      <c r="K159" s="675">
        <v>899.03</v>
      </c>
    </row>
    <row r="160" spans="1:11" ht="14.4" customHeight="1" x14ac:dyDescent="0.3">
      <c r="A160" s="658" t="s">
        <v>516</v>
      </c>
      <c r="B160" s="659" t="s">
        <v>517</v>
      </c>
      <c r="C160" s="662" t="s">
        <v>527</v>
      </c>
      <c r="D160" s="683" t="s">
        <v>2175</v>
      </c>
      <c r="E160" s="662" t="s">
        <v>4332</v>
      </c>
      <c r="F160" s="683" t="s">
        <v>4333</v>
      </c>
      <c r="G160" s="662" t="s">
        <v>3526</v>
      </c>
      <c r="H160" s="662" t="s">
        <v>3527</v>
      </c>
      <c r="I160" s="674">
        <v>9.1999999999999993</v>
      </c>
      <c r="J160" s="674">
        <v>100</v>
      </c>
      <c r="K160" s="675">
        <v>920</v>
      </c>
    </row>
    <row r="161" spans="1:11" ht="14.4" customHeight="1" x14ac:dyDescent="0.3">
      <c r="A161" s="658" t="s">
        <v>516</v>
      </c>
      <c r="B161" s="659" t="s">
        <v>517</v>
      </c>
      <c r="C161" s="662" t="s">
        <v>527</v>
      </c>
      <c r="D161" s="683" t="s">
        <v>2175</v>
      </c>
      <c r="E161" s="662" t="s">
        <v>4336</v>
      </c>
      <c r="F161" s="683" t="s">
        <v>4337</v>
      </c>
      <c r="G161" s="662" t="s">
        <v>3556</v>
      </c>
      <c r="H161" s="662" t="s">
        <v>3557</v>
      </c>
      <c r="I161" s="674">
        <v>1.75</v>
      </c>
      <c r="J161" s="674">
        <v>300</v>
      </c>
      <c r="K161" s="675">
        <v>525</v>
      </c>
    </row>
    <row r="162" spans="1:11" ht="14.4" customHeight="1" x14ac:dyDescent="0.3">
      <c r="A162" s="658" t="s">
        <v>516</v>
      </c>
      <c r="B162" s="659" t="s">
        <v>517</v>
      </c>
      <c r="C162" s="662" t="s">
        <v>527</v>
      </c>
      <c r="D162" s="683" t="s">
        <v>2175</v>
      </c>
      <c r="E162" s="662" t="s">
        <v>4338</v>
      </c>
      <c r="F162" s="683" t="s">
        <v>4339</v>
      </c>
      <c r="G162" s="662" t="s">
        <v>3562</v>
      </c>
      <c r="H162" s="662" t="s">
        <v>3563</v>
      </c>
      <c r="I162" s="674">
        <v>0.77</v>
      </c>
      <c r="J162" s="674">
        <v>100</v>
      </c>
      <c r="K162" s="675">
        <v>77</v>
      </c>
    </row>
    <row r="163" spans="1:11" ht="14.4" customHeight="1" x14ac:dyDescent="0.3">
      <c r="A163" s="658" t="s">
        <v>516</v>
      </c>
      <c r="B163" s="659" t="s">
        <v>517</v>
      </c>
      <c r="C163" s="662" t="s">
        <v>527</v>
      </c>
      <c r="D163" s="683" t="s">
        <v>2175</v>
      </c>
      <c r="E163" s="662" t="s">
        <v>4338</v>
      </c>
      <c r="F163" s="683" t="s">
        <v>4339</v>
      </c>
      <c r="G163" s="662" t="s">
        <v>3566</v>
      </c>
      <c r="H163" s="662" t="s">
        <v>3567</v>
      </c>
      <c r="I163" s="674">
        <v>0.78</v>
      </c>
      <c r="J163" s="674">
        <v>100</v>
      </c>
      <c r="K163" s="675">
        <v>78</v>
      </c>
    </row>
    <row r="164" spans="1:11" ht="14.4" customHeight="1" x14ac:dyDescent="0.3">
      <c r="A164" s="658" t="s">
        <v>516</v>
      </c>
      <c r="B164" s="659" t="s">
        <v>517</v>
      </c>
      <c r="C164" s="662" t="s">
        <v>530</v>
      </c>
      <c r="D164" s="683" t="s">
        <v>2176</v>
      </c>
      <c r="E164" s="662" t="s">
        <v>4330</v>
      </c>
      <c r="F164" s="683" t="s">
        <v>4331</v>
      </c>
      <c r="G164" s="662" t="s">
        <v>3302</v>
      </c>
      <c r="H164" s="662" t="s">
        <v>3303</v>
      </c>
      <c r="I164" s="674">
        <v>0.39</v>
      </c>
      <c r="J164" s="674">
        <v>300</v>
      </c>
      <c r="K164" s="675">
        <v>117</v>
      </c>
    </row>
    <row r="165" spans="1:11" ht="14.4" customHeight="1" x14ac:dyDescent="0.3">
      <c r="A165" s="658" t="s">
        <v>516</v>
      </c>
      <c r="B165" s="659" t="s">
        <v>517</v>
      </c>
      <c r="C165" s="662" t="s">
        <v>530</v>
      </c>
      <c r="D165" s="683" t="s">
        <v>2176</v>
      </c>
      <c r="E165" s="662" t="s">
        <v>4330</v>
      </c>
      <c r="F165" s="683" t="s">
        <v>4331</v>
      </c>
      <c r="G165" s="662" t="s">
        <v>3590</v>
      </c>
      <c r="H165" s="662" t="s">
        <v>3591</v>
      </c>
      <c r="I165" s="674">
        <v>5.73</v>
      </c>
      <c r="J165" s="674">
        <v>60</v>
      </c>
      <c r="K165" s="675">
        <v>343.8</v>
      </c>
    </row>
    <row r="166" spans="1:11" ht="14.4" customHeight="1" x14ac:dyDescent="0.3">
      <c r="A166" s="658" t="s">
        <v>516</v>
      </c>
      <c r="B166" s="659" t="s">
        <v>517</v>
      </c>
      <c r="C166" s="662" t="s">
        <v>530</v>
      </c>
      <c r="D166" s="683" t="s">
        <v>2176</v>
      </c>
      <c r="E166" s="662" t="s">
        <v>4330</v>
      </c>
      <c r="F166" s="683" t="s">
        <v>4331</v>
      </c>
      <c r="G166" s="662" t="s">
        <v>3592</v>
      </c>
      <c r="H166" s="662" t="s">
        <v>3593</v>
      </c>
      <c r="I166" s="674">
        <v>4.3</v>
      </c>
      <c r="J166" s="674">
        <v>24</v>
      </c>
      <c r="K166" s="675">
        <v>103.2</v>
      </c>
    </row>
    <row r="167" spans="1:11" ht="14.4" customHeight="1" x14ac:dyDescent="0.3">
      <c r="A167" s="658" t="s">
        <v>516</v>
      </c>
      <c r="B167" s="659" t="s">
        <v>517</v>
      </c>
      <c r="C167" s="662" t="s">
        <v>530</v>
      </c>
      <c r="D167" s="683" t="s">
        <v>2176</v>
      </c>
      <c r="E167" s="662" t="s">
        <v>4330</v>
      </c>
      <c r="F167" s="683" t="s">
        <v>4331</v>
      </c>
      <c r="G167" s="662" t="s">
        <v>3594</v>
      </c>
      <c r="H167" s="662" t="s">
        <v>3595</v>
      </c>
      <c r="I167" s="674">
        <v>73.209999999999994</v>
      </c>
      <c r="J167" s="674">
        <v>20</v>
      </c>
      <c r="K167" s="675">
        <v>1464.3</v>
      </c>
    </row>
    <row r="168" spans="1:11" ht="14.4" customHeight="1" x14ac:dyDescent="0.3">
      <c r="A168" s="658" t="s">
        <v>516</v>
      </c>
      <c r="B168" s="659" t="s">
        <v>517</v>
      </c>
      <c r="C168" s="662" t="s">
        <v>530</v>
      </c>
      <c r="D168" s="683" t="s">
        <v>2176</v>
      </c>
      <c r="E168" s="662" t="s">
        <v>4330</v>
      </c>
      <c r="F168" s="683" t="s">
        <v>4331</v>
      </c>
      <c r="G168" s="662" t="s">
        <v>3306</v>
      </c>
      <c r="H168" s="662" t="s">
        <v>3307</v>
      </c>
      <c r="I168" s="674">
        <v>2.415</v>
      </c>
      <c r="J168" s="674">
        <v>40</v>
      </c>
      <c r="K168" s="675">
        <v>96.6</v>
      </c>
    </row>
    <row r="169" spans="1:11" ht="14.4" customHeight="1" x14ac:dyDescent="0.3">
      <c r="A169" s="658" t="s">
        <v>516</v>
      </c>
      <c r="B169" s="659" t="s">
        <v>517</v>
      </c>
      <c r="C169" s="662" t="s">
        <v>530</v>
      </c>
      <c r="D169" s="683" t="s">
        <v>2176</v>
      </c>
      <c r="E169" s="662" t="s">
        <v>4330</v>
      </c>
      <c r="F169" s="683" t="s">
        <v>4331</v>
      </c>
      <c r="G169" s="662" t="s">
        <v>3308</v>
      </c>
      <c r="H169" s="662" t="s">
        <v>3309</v>
      </c>
      <c r="I169" s="674">
        <v>3.7850000000000001</v>
      </c>
      <c r="J169" s="674">
        <v>40</v>
      </c>
      <c r="K169" s="675">
        <v>151.39999999999998</v>
      </c>
    </row>
    <row r="170" spans="1:11" ht="14.4" customHeight="1" x14ac:dyDescent="0.3">
      <c r="A170" s="658" t="s">
        <v>516</v>
      </c>
      <c r="B170" s="659" t="s">
        <v>517</v>
      </c>
      <c r="C170" s="662" t="s">
        <v>530</v>
      </c>
      <c r="D170" s="683" t="s">
        <v>2176</v>
      </c>
      <c r="E170" s="662" t="s">
        <v>4330</v>
      </c>
      <c r="F170" s="683" t="s">
        <v>4331</v>
      </c>
      <c r="G170" s="662" t="s">
        <v>3596</v>
      </c>
      <c r="H170" s="662" t="s">
        <v>3597</v>
      </c>
      <c r="I170" s="674">
        <v>139.52000000000001</v>
      </c>
      <c r="J170" s="674">
        <v>10</v>
      </c>
      <c r="K170" s="675">
        <v>1395.17</v>
      </c>
    </row>
    <row r="171" spans="1:11" ht="14.4" customHeight="1" x14ac:dyDescent="0.3">
      <c r="A171" s="658" t="s">
        <v>516</v>
      </c>
      <c r="B171" s="659" t="s">
        <v>517</v>
      </c>
      <c r="C171" s="662" t="s">
        <v>530</v>
      </c>
      <c r="D171" s="683" t="s">
        <v>2176</v>
      </c>
      <c r="E171" s="662" t="s">
        <v>4330</v>
      </c>
      <c r="F171" s="683" t="s">
        <v>4331</v>
      </c>
      <c r="G171" s="662" t="s">
        <v>3598</v>
      </c>
      <c r="H171" s="662" t="s">
        <v>3599</v>
      </c>
      <c r="I171" s="674">
        <v>9.293333333333333</v>
      </c>
      <c r="J171" s="674">
        <v>150</v>
      </c>
      <c r="K171" s="675">
        <v>1394</v>
      </c>
    </row>
    <row r="172" spans="1:11" ht="14.4" customHeight="1" x14ac:dyDescent="0.3">
      <c r="A172" s="658" t="s">
        <v>516</v>
      </c>
      <c r="B172" s="659" t="s">
        <v>517</v>
      </c>
      <c r="C172" s="662" t="s">
        <v>530</v>
      </c>
      <c r="D172" s="683" t="s">
        <v>2176</v>
      </c>
      <c r="E172" s="662" t="s">
        <v>4330</v>
      </c>
      <c r="F172" s="683" t="s">
        <v>4331</v>
      </c>
      <c r="G172" s="662" t="s">
        <v>3310</v>
      </c>
      <c r="H172" s="662" t="s">
        <v>3311</v>
      </c>
      <c r="I172" s="674">
        <v>27.793333333333333</v>
      </c>
      <c r="J172" s="674">
        <v>96</v>
      </c>
      <c r="K172" s="675">
        <v>2658</v>
      </c>
    </row>
    <row r="173" spans="1:11" ht="14.4" customHeight="1" x14ac:dyDescent="0.3">
      <c r="A173" s="658" t="s">
        <v>516</v>
      </c>
      <c r="B173" s="659" t="s">
        <v>517</v>
      </c>
      <c r="C173" s="662" t="s">
        <v>530</v>
      </c>
      <c r="D173" s="683" t="s">
        <v>2176</v>
      </c>
      <c r="E173" s="662" t="s">
        <v>4330</v>
      </c>
      <c r="F173" s="683" t="s">
        <v>4331</v>
      </c>
      <c r="G173" s="662" t="s">
        <v>3312</v>
      </c>
      <c r="H173" s="662" t="s">
        <v>3313</v>
      </c>
      <c r="I173" s="674">
        <v>3.9649999999999999</v>
      </c>
      <c r="J173" s="674">
        <v>60</v>
      </c>
      <c r="K173" s="675">
        <v>237.89999999999998</v>
      </c>
    </row>
    <row r="174" spans="1:11" ht="14.4" customHeight="1" x14ac:dyDescent="0.3">
      <c r="A174" s="658" t="s">
        <v>516</v>
      </c>
      <c r="B174" s="659" t="s">
        <v>517</v>
      </c>
      <c r="C174" s="662" t="s">
        <v>530</v>
      </c>
      <c r="D174" s="683" t="s">
        <v>2176</v>
      </c>
      <c r="E174" s="662" t="s">
        <v>4330</v>
      </c>
      <c r="F174" s="683" t="s">
        <v>4331</v>
      </c>
      <c r="G174" s="662" t="s">
        <v>3314</v>
      </c>
      <c r="H174" s="662" t="s">
        <v>3315</v>
      </c>
      <c r="I174" s="674">
        <v>5.9466666666666663</v>
      </c>
      <c r="J174" s="674">
        <v>60</v>
      </c>
      <c r="K174" s="675">
        <v>356.8</v>
      </c>
    </row>
    <row r="175" spans="1:11" ht="14.4" customHeight="1" x14ac:dyDescent="0.3">
      <c r="A175" s="658" t="s">
        <v>516</v>
      </c>
      <c r="B175" s="659" t="s">
        <v>517</v>
      </c>
      <c r="C175" s="662" t="s">
        <v>530</v>
      </c>
      <c r="D175" s="683" t="s">
        <v>2176</v>
      </c>
      <c r="E175" s="662" t="s">
        <v>4330</v>
      </c>
      <c r="F175" s="683" t="s">
        <v>4331</v>
      </c>
      <c r="G175" s="662" t="s">
        <v>3318</v>
      </c>
      <c r="H175" s="662" t="s">
        <v>3319</v>
      </c>
      <c r="I175" s="674">
        <v>1.4219999999999999</v>
      </c>
      <c r="J175" s="674">
        <v>1800</v>
      </c>
      <c r="K175" s="675">
        <v>2557</v>
      </c>
    </row>
    <row r="176" spans="1:11" ht="14.4" customHeight="1" x14ac:dyDescent="0.3">
      <c r="A176" s="658" t="s">
        <v>516</v>
      </c>
      <c r="B176" s="659" t="s">
        <v>517</v>
      </c>
      <c r="C176" s="662" t="s">
        <v>530</v>
      </c>
      <c r="D176" s="683" t="s">
        <v>2176</v>
      </c>
      <c r="E176" s="662" t="s">
        <v>4330</v>
      </c>
      <c r="F176" s="683" t="s">
        <v>4331</v>
      </c>
      <c r="G176" s="662" t="s">
        <v>3600</v>
      </c>
      <c r="H176" s="662" t="s">
        <v>3601</v>
      </c>
      <c r="I176" s="674">
        <v>129.26</v>
      </c>
      <c r="J176" s="674">
        <v>10</v>
      </c>
      <c r="K176" s="675">
        <v>1292.5999999999999</v>
      </c>
    </row>
    <row r="177" spans="1:11" ht="14.4" customHeight="1" x14ac:dyDescent="0.3">
      <c r="A177" s="658" t="s">
        <v>516</v>
      </c>
      <c r="B177" s="659" t="s">
        <v>517</v>
      </c>
      <c r="C177" s="662" t="s">
        <v>530</v>
      </c>
      <c r="D177" s="683" t="s">
        <v>2176</v>
      </c>
      <c r="E177" s="662" t="s">
        <v>4330</v>
      </c>
      <c r="F177" s="683" t="s">
        <v>4331</v>
      </c>
      <c r="G177" s="662" t="s">
        <v>3320</v>
      </c>
      <c r="H177" s="662" t="s">
        <v>3321</v>
      </c>
      <c r="I177" s="674">
        <v>10.583333333333334</v>
      </c>
      <c r="J177" s="674">
        <v>350</v>
      </c>
      <c r="K177" s="675">
        <v>3704.5</v>
      </c>
    </row>
    <row r="178" spans="1:11" ht="14.4" customHeight="1" x14ac:dyDescent="0.3">
      <c r="A178" s="658" t="s">
        <v>516</v>
      </c>
      <c r="B178" s="659" t="s">
        <v>517</v>
      </c>
      <c r="C178" s="662" t="s">
        <v>530</v>
      </c>
      <c r="D178" s="683" t="s">
        <v>2176</v>
      </c>
      <c r="E178" s="662" t="s">
        <v>4330</v>
      </c>
      <c r="F178" s="683" t="s">
        <v>4331</v>
      </c>
      <c r="G178" s="662" t="s">
        <v>3602</v>
      </c>
      <c r="H178" s="662" t="s">
        <v>3603</v>
      </c>
      <c r="I178" s="674">
        <v>0.28000000000000003</v>
      </c>
      <c r="J178" s="674">
        <v>600</v>
      </c>
      <c r="K178" s="675">
        <v>168</v>
      </c>
    </row>
    <row r="179" spans="1:11" ht="14.4" customHeight="1" x14ac:dyDescent="0.3">
      <c r="A179" s="658" t="s">
        <v>516</v>
      </c>
      <c r="B179" s="659" t="s">
        <v>517</v>
      </c>
      <c r="C179" s="662" t="s">
        <v>530</v>
      </c>
      <c r="D179" s="683" t="s">
        <v>2176</v>
      </c>
      <c r="E179" s="662" t="s">
        <v>4330</v>
      </c>
      <c r="F179" s="683" t="s">
        <v>4331</v>
      </c>
      <c r="G179" s="662" t="s">
        <v>3604</v>
      </c>
      <c r="H179" s="662" t="s">
        <v>3605</v>
      </c>
      <c r="I179" s="674">
        <v>0.35799999999999998</v>
      </c>
      <c r="J179" s="674">
        <v>1600</v>
      </c>
      <c r="K179" s="675">
        <v>569</v>
      </c>
    </row>
    <row r="180" spans="1:11" ht="14.4" customHeight="1" x14ac:dyDescent="0.3">
      <c r="A180" s="658" t="s">
        <v>516</v>
      </c>
      <c r="B180" s="659" t="s">
        <v>517</v>
      </c>
      <c r="C180" s="662" t="s">
        <v>530</v>
      </c>
      <c r="D180" s="683" t="s">
        <v>2176</v>
      </c>
      <c r="E180" s="662" t="s">
        <v>4330</v>
      </c>
      <c r="F180" s="683" t="s">
        <v>4331</v>
      </c>
      <c r="G180" s="662" t="s">
        <v>3322</v>
      </c>
      <c r="H180" s="662" t="s">
        <v>3323</v>
      </c>
      <c r="I180" s="674">
        <v>61.225000000000001</v>
      </c>
      <c r="J180" s="674">
        <v>3</v>
      </c>
      <c r="K180" s="675">
        <v>183.69</v>
      </c>
    </row>
    <row r="181" spans="1:11" ht="14.4" customHeight="1" x14ac:dyDescent="0.3">
      <c r="A181" s="658" t="s">
        <v>516</v>
      </c>
      <c r="B181" s="659" t="s">
        <v>517</v>
      </c>
      <c r="C181" s="662" t="s">
        <v>530</v>
      </c>
      <c r="D181" s="683" t="s">
        <v>2176</v>
      </c>
      <c r="E181" s="662" t="s">
        <v>4330</v>
      </c>
      <c r="F181" s="683" t="s">
        <v>4331</v>
      </c>
      <c r="G181" s="662" t="s">
        <v>3606</v>
      </c>
      <c r="H181" s="662" t="s">
        <v>3607</v>
      </c>
      <c r="I181" s="674">
        <v>25.55</v>
      </c>
      <c r="J181" s="674">
        <v>24</v>
      </c>
      <c r="K181" s="675">
        <v>613.08000000000004</v>
      </c>
    </row>
    <row r="182" spans="1:11" ht="14.4" customHeight="1" x14ac:dyDescent="0.3">
      <c r="A182" s="658" t="s">
        <v>516</v>
      </c>
      <c r="B182" s="659" t="s">
        <v>517</v>
      </c>
      <c r="C182" s="662" t="s">
        <v>530</v>
      </c>
      <c r="D182" s="683" t="s">
        <v>2176</v>
      </c>
      <c r="E182" s="662" t="s">
        <v>4330</v>
      </c>
      <c r="F182" s="683" t="s">
        <v>4331</v>
      </c>
      <c r="G182" s="662" t="s">
        <v>3324</v>
      </c>
      <c r="H182" s="662" t="s">
        <v>3325</v>
      </c>
      <c r="I182" s="674">
        <v>22.149999999999995</v>
      </c>
      <c r="J182" s="674">
        <v>80</v>
      </c>
      <c r="K182" s="675">
        <v>1772</v>
      </c>
    </row>
    <row r="183" spans="1:11" ht="14.4" customHeight="1" x14ac:dyDescent="0.3">
      <c r="A183" s="658" t="s">
        <v>516</v>
      </c>
      <c r="B183" s="659" t="s">
        <v>517</v>
      </c>
      <c r="C183" s="662" t="s">
        <v>530</v>
      </c>
      <c r="D183" s="683" t="s">
        <v>2176</v>
      </c>
      <c r="E183" s="662" t="s">
        <v>4330</v>
      </c>
      <c r="F183" s="683" t="s">
        <v>4331</v>
      </c>
      <c r="G183" s="662" t="s">
        <v>3326</v>
      </c>
      <c r="H183" s="662" t="s">
        <v>3327</v>
      </c>
      <c r="I183" s="674">
        <v>30.17</v>
      </c>
      <c r="J183" s="674">
        <v>20</v>
      </c>
      <c r="K183" s="675">
        <v>603.4</v>
      </c>
    </row>
    <row r="184" spans="1:11" ht="14.4" customHeight="1" x14ac:dyDescent="0.3">
      <c r="A184" s="658" t="s">
        <v>516</v>
      </c>
      <c r="B184" s="659" t="s">
        <v>517</v>
      </c>
      <c r="C184" s="662" t="s">
        <v>530</v>
      </c>
      <c r="D184" s="683" t="s">
        <v>2176</v>
      </c>
      <c r="E184" s="662" t="s">
        <v>4330</v>
      </c>
      <c r="F184" s="683" t="s">
        <v>4331</v>
      </c>
      <c r="G184" s="662" t="s">
        <v>3328</v>
      </c>
      <c r="H184" s="662" t="s">
        <v>3329</v>
      </c>
      <c r="I184" s="674">
        <v>1.38</v>
      </c>
      <c r="J184" s="674">
        <v>800</v>
      </c>
      <c r="K184" s="675">
        <v>1104</v>
      </c>
    </row>
    <row r="185" spans="1:11" ht="14.4" customHeight="1" x14ac:dyDescent="0.3">
      <c r="A185" s="658" t="s">
        <v>516</v>
      </c>
      <c r="B185" s="659" t="s">
        <v>517</v>
      </c>
      <c r="C185" s="662" t="s">
        <v>530</v>
      </c>
      <c r="D185" s="683" t="s">
        <v>2176</v>
      </c>
      <c r="E185" s="662" t="s">
        <v>4330</v>
      </c>
      <c r="F185" s="683" t="s">
        <v>4331</v>
      </c>
      <c r="G185" s="662" t="s">
        <v>3608</v>
      </c>
      <c r="H185" s="662" t="s">
        <v>3609</v>
      </c>
      <c r="I185" s="674">
        <v>1.1499999999999999</v>
      </c>
      <c r="J185" s="674">
        <v>3000</v>
      </c>
      <c r="K185" s="675">
        <v>3436.1</v>
      </c>
    </row>
    <row r="186" spans="1:11" ht="14.4" customHeight="1" x14ac:dyDescent="0.3">
      <c r="A186" s="658" t="s">
        <v>516</v>
      </c>
      <c r="B186" s="659" t="s">
        <v>517</v>
      </c>
      <c r="C186" s="662" t="s">
        <v>530</v>
      </c>
      <c r="D186" s="683" t="s">
        <v>2176</v>
      </c>
      <c r="E186" s="662" t="s">
        <v>4330</v>
      </c>
      <c r="F186" s="683" t="s">
        <v>4331</v>
      </c>
      <c r="G186" s="662" t="s">
        <v>3330</v>
      </c>
      <c r="H186" s="662" t="s">
        <v>3331</v>
      </c>
      <c r="I186" s="674">
        <v>0.6</v>
      </c>
      <c r="J186" s="674">
        <v>500</v>
      </c>
      <c r="K186" s="675">
        <v>300</v>
      </c>
    </row>
    <row r="187" spans="1:11" ht="14.4" customHeight="1" x14ac:dyDescent="0.3">
      <c r="A187" s="658" t="s">
        <v>516</v>
      </c>
      <c r="B187" s="659" t="s">
        <v>517</v>
      </c>
      <c r="C187" s="662" t="s">
        <v>530</v>
      </c>
      <c r="D187" s="683" t="s">
        <v>2176</v>
      </c>
      <c r="E187" s="662" t="s">
        <v>4330</v>
      </c>
      <c r="F187" s="683" t="s">
        <v>4331</v>
      </c>
      <c r="G187" s="662" t="s">
        <v>3332</v>
      </c>
      <c r="H187" s="662" t="s">
        <v>3333</v>
      </c>
      <c r="I187" s="674">
        <v>3.2099999999999995</v>
      </c>
      <c r="J187" s="674">
        <v>500</v>
      </c>
      <c r="K187" s="675">
        <v>1615</v>
      </c>
    </row>
    <row r="188" spans="1:11" ht="14.4" customHeight="1" x14ac:dyDescent="0.3">
      <c r="A188" s="658" t="s">
        <v>516</v>
      </c>
      <c r="B188" s="659" t="s">
        <v>517</v>
      </c>
      <c r="C188" s="662" t="s">
        <v>530</v>
      </c>
      <c r="D188" s="683" t="s">
        <v>2176</v>
      </c>
      <c r="E188" s="662" t="s">
        <v>4330</v>
      </c>
      <c r="F188" s="683" t="s">
        <v>4331</v>
      </c>
      <c r="G188" s="662" t="s">
        <v>3610</v>
      </c>
      <c r="H188" s="662" t="s">
        <v>3611</v>
      </c>
      <c r="I188" s="674">
        <v>3.9449999999999998</v>
      </c>
      <c r="J188" s="674">
        <v>1000</v>
      </c>
      <c r="K188" s="675">
        <v>3946.9</v>
      </c>
    </row>
    <row r="189" spans="1:11" ht="14.4" customHeight="1" x14ac:dyDescent="0.3">
      <c r="A189" s="658" t="s">
        <v>516</v>
      </c>
      <c r="B189" s="659" t="s">
        <v>517</v>
      </c>
      <c r="C189" s="662" t="s">
        <v>530</v>
      </c>
      <c r="D189" s="683" t="s">
        <v>2176</v>
      </c>
      <c r="E189" s="662" t="s">
        <v>4330</v>
      </c>
      <c r="F189" s="683" t="s">
        <v>4331</v>
      </c>
      <c r="G189" s="662" t="s">
        <v>3334</v>
      </c>
      <c r="H189" s="662" t="s">
        <v>3335</v>
      </c>
      <c r="I189" s="674">
        <v>0.44</v>
      </c>
      <c r="J189" s="674">
        <v>2200</v>
      </c>
      <c r="K189" s="675">
        <v>968</v>
      </c>
    </row>
    <row r="190" spans="1:11" ht="14.4" customHeight="1" x14ac:dyDescent="0.3">
      <c r="A190" s="658" t="s">
        <v>516</v>
      </c>
      <c r="B190" s="659" t="s">
        <v>517</v>
      </c>
      <c r="C190" s="662" t="s">
        <v>530</v>
      </c>
      <c r="D190" s="683" t="s">
        <v>2176</v>
      </c>
      <c r="E190" s="662" t="s">
        <v>4330</v>
      </c>
      <c r="F190" s="683" t="s">
        <v>4331</v>
      </c>
      <c r="G190" s="662" t="s">
        <v>3336</v>
      </c>
      <c r="H190" s="662" t="s">
        <v>3337</v>
      </c>
      <c r="I190" s="674">
        <v>0.33</v>
      </c>
      <c r="J190" s="674">
        <v>900</v>
      </c>
      <c r="K190" s="675">
        <v>297</v>
      </c>
    </row>
    <row r="191" spans="1:11" ht="14.4" customHeight="1" x14ac:dyDescent="0.3">
      <c r="A191" s="658" t="s">
        <v>516</v>
      </c>
      <c r="B191" s="659" t="s">
        <v>517</v>
      </c>
      <c r="C191" s="662" t="s">
        <v>530</v>
      </c>
      <c r="D191" s="683" t="s">
        <v>2176</v>
      </c>
      <c r="E191" s="662" t="s">
        <v>4330</v>
      </c>
      <c r="F191" s="683" t="s">
        <v>4331</v>
      </c>
      <c r="G191" s="662" t="s">
        <v>3338</v>
      </c>
      <c r="H191" s="662" t="s">
        <v>3339</v>
      </c>
      <c r="I191" s="674">
        <v>8.58</v>
      </c>
      <c r="J191" s="674">
        <v>12</v>
      </c>
      <c r="K191" s="675">
        <v>102.96</v>
      </c>
    </row>
    <row r="192" spans="1:11" ht="14.4" customHeight="1" x14ac:dyDescent="0.3">
      <c r="A192" s="658" t="s">
        <v>516</v>
      </c>
      <c r="B192" s="659" t="s">
        <v>517</v>
      </c>
      <c r="C192" s="662" t="s">
        <v>530</v>
      </c>
      <c r="D192" s="683" t="s">
        <v>2176</v>
      </c>
      <c r="E192" s="662" t="s">
        <v>4330</v>
      </c>
      <c r="F192" s="683" t="s">
        <v>4331</v>
      </c>
      <c r="G192" s="662" t="s">
        <v>3340</v>
      </c>
      <c r="H192" s="662" t="s">
        <v>3341</v>
      </c>
      <c r="I192" s="674">
        <v>28.368000000000002</v>
      </c>
      <c r="J192" s="674">
        <v>20</v>
      </c>
      <c r="K192" s="675">
        <v>567.36</v>
      </c>
    </row>
    <row r="193" spans="1:11" ht="14.4" customHeight="1" x14ac:dyDescent="0.3">
      <c r="A193" s="658" t="s">
        <v>516</v>
      </c>
      <c r="B193" s="659" t="s">
        <v>517</v>
      </c>
      <c r="C193" s="662" t="s">
        <v>530</v>
      </c>
      <c r="D193" s="683" t="s">
        <v>2176</v>
      </c>
      <c r="E193" s="662" t="s">
        <v>4330</v>
      </c>
      <c r="F193" s="683" t="s">
        <v>4331</v>
      </c>
      <c r="G193" s="662" t="s">
        <v>3344</v>
      </c>
      <c r="H193" s="662" t="s">
        <v>3345</v>
      </c>
      <c r="I193" s="674">
        <v>144.57999999999998</v>
      </c>
      <c r="J193" s="674">
        <v>45</v>
      </c>
      <c r="K193" s="675">
        <v>6478.53</v>
      </c>
    </row>
    <row r="194" spans="1:11" ht="14.4" customHeight="1" x14ac:dyDescent="0.3">
      <c r="A194" s="658" t="s">
        <v>516</v>
      </c>
      <c r="B194" s="659" t="s">
        <v>517</v>
      </c>
      <c r="C194" s="662" t="s">
        <v>530</v>
      </c>
      <c r="D194" s="683" t="s">
        <v>2176</v>
      </c>
      <c r="E194" s="662" t="s">
        <v>4330</v>
      </c>
      <c r="F194" s="683" t="s">
        <v>4331</v>
      </c>
      <c r="G194" s="662" t="s">
        <v>3346</v>
      </c>
      <c r="H194" s="662" t="s">
        <v>3347</v>
      </c>
      <c r="I194" s="674">
        <v>1.2466666666666666</v>
      </c>
      <c r="J194" s="674">
        <v>1800</v>
      </c>
      <c r="K194" s="675">
        <v>2254</v>
      </c>
    </row>
    <row r="195" spans="1:11" ht="14.4" customHeight="1" x14ac:dyDescent="0.3">
      <c r="A195" s="658" t="s">
        <v>516</v>
      </c>
      <c r="B195" s="659" t="s">
        <v>517</v>
      </c>
      <c r="C195" s="662" t="s">
        <v>530</v>
      </c>
      <c r="D195" s="683" t="s">
        <v>2176</v>
      </c>
      <c r="E195" s="662" t="s">
        <v>4330</v>
      </c>
      <c r="F195" s="683" t="s">
        <v>4331</v>
      </c>
      <c r="G195" s="662" t="s">
        <v>3348</v>
      </c>
      <c r="H195" s="662" t="s">
        <v>3349</v>
      </c>
      <c r="I195" s="674">
        <v>1.17</v>
      </c>
      <c r="J195" s="674">
        <v>900</v>
      </c>
      <c r="K195" s="675">
        <v>1053</v>
      </c>
    </row>
    <row r="196" spans="1:11" ht="14.4" customHeight="1" x14ac:dyDescent="0.3">
      <c r="A196" s="658" t="s">
        <v>516</v>
      </c>
      <c r="B196" s="659" t="s">
        <v>517</v>
      </c>
      <c r="C196" s="662" t="s">
        <v>530</v>
      </c>
      <c r="D196" s="683" t="s">
        <v>2176</v>
      </c>
      <c r="E196" s="662" t="s">
        <v>4330</v>
      </c>
      <c r="F196" s="683" t="s">
        <v>4331</v>
      </c>
      <c r="G196" s="662" t="s">
        <v>3350</v>
      </c>
      <c r="H196" s="662" t="s">
        <v>3351</v>
      </c>
      <c r="I196" s="674">
        <v>46.105000000000004</v>
      </c>
      <c r="J196" s="674">
        <v>4</v>
      </c>
      <c r="K196" s="675">
        <v>184.42000000000002</v>
      </c>
    </row>
    <row r="197" spans="1:11" ht="14.4" customHeight="1" x14ac:dyDescent="0.3">
      <c r="A197" s="658" t="s">
        <v>516</v>
      </c>
      <c r="B197" s="659" t="s">
        <v>517</v>
      </c>
      <c r="C197" s="662" t="s">
        <v>530</v>
      </c>
      <c r="D197" s="683" t="s">
        <v>2176</v>
      </c>
      <c r="E197" s="662" t="s">
        <v>4330</v>
      </c>
      <c r="F197" s="683" t="s">
        <v>4331</v>
      </c>
      <c r="G197" s="662" t="s">
        <v>3352</v>
      </c>
      <c r="H197" s="662" t="s">
        <v>3353</v>
      </c>
      <c r="I197" s="674">
        <v>98.38</v>
      </c>
      <c r="J197" s="674">
        <v>10</v>
      </c>
      <c r="K197" s="675">
        <v>983.8</v>
      </c>
    </row>
    <row r="198" spans="1:11" ht="14.4" customHeight="1" x14ac:dyDescent="0.3">
      <c r="A198" s="658" t="s">
        <v>516</v>
      </c>
      <c r="B198" s="659" t="s">
        <v>517</v>
      </c>
      <c r="C198" s="662" t="s">
        <v>530</v>
      </c>
      <c r="D198" s="683" t="s">
        <v>2176</v>
      </c>
      <c r="E198" s="662" t="s">
        <v>4330</v>
      </c>
      <c r="F198" s="683" t="s">
        <v>4331</v>
      </c>
      <c r="G198" s="662" t="s">
        <v>3576</v>
      </c>
      <c r="H198" s="662" t="s">
        <v>3577</v>
      </c>
      <c r="I198" s="674">
        <v>26.37</v>
      </c>
      <c r="J198" s="674">
        <v>12</v>
      </c>
      <c r="K198" s="675">
        <v>316.44</v>
      </c>
    </row>
    <row r="199" spans="1:11" ht="14.4" customHeight="1" x14ac:dyDescent="0.3">
      <c r="A199" s="658" t="s">
        <v>516</v>
      </c>
      <c r="B199" s="659" t="s">
        <v>517</v>
      </c>
      <c r="C199" s="662" t="s">
        <v>530</v>
      </c>
      <c r="D199" s="683" t="s">
        <v>2176</v>
      </c>
      <c r="E199" s="662" t="s">
        <v>4330</v>
      </c>
      <c r="F199" s="683" t="s">
        <v>4331</v>
      </c>
      <c r="G199" s="662" t="s">
        <v>3612</v>
      </c>
      <c r="H199" s="662" t="s">
        <v>3613</v>
      </c>
      <c r="I199" s="674">
        <v>9.7200000000000006</v>
      </c>
      <c r="J199" s="674">
        <v>48</v>
      </c>
      <c r="K199" s="675">
        <v>466.56</v>
      </c>
    </row>
    <row r="200" spans="1:11" ht="14.4" customHeight="1" x14ac:dyDescent="0.3">
      <c r="A200" s="658" t="s">
        <v>516</v>
      </c>
      <c r="B200" s="659" t="s">
        <v>517</v>
      </c>
      <c r="C200" s="662" t="s">
        <v>530</v>
      </c>
      <c r="D200" s="683" t="s">
        <v>2176</v>
      </c>
      <c r="E200" s="662" t="s">
        <v>4330</v>
      </c>
      <c r="F200" s="683" t="s">
        <v>4331</v>
      </c>
      <c r="G200" s="662" t="s">
        <v>3358</v>
      </c>
      <c r="H200" s="662" t="s">
        <v>3359</v>
      </c>
      <c r="I200" s="674">
        <v>7.5</v>
      </c>
      <c r="J200" s="674">
        <v>24</v>
      </c>
      <c r="K200" s="675">
        <v>180</v>
      </c>
    </row>
    <row r="201" spans="1:11" ht="14.4" customHeight="1" x14ac:dyDescent="0.3">
      <c r="A201" s="658" t="s">
        <v>516</v>
      </c>
      <c r="B201" s="659" t="s">
        <v>517</v>
      </c>
      <c r="C201" s="662" t="s">
        <v>530</v>
      </c>
      <c r="D201" s="683" t="s">
        <v>2176</v>
      </c>
      <c r="E201" s="662" t="s">
        <v>4330</v>
      </c>
      <c r="F201" s="683" t="s">
        <v>4331</v>
      </c>
      <c r="G201" s="662" t="s">
        <v>3364</v>
      </c>
      <c r="H201" s="662" t="s">
        <v>3365</v>
      </c>
      <c r="I201" s="674">
        <v>2.0649999999999999</v>
      </c>
      <c r="J201" s="674">
        <v>900</v>
      </c>
      <c r="K201" s="675">
        <v>1859</v>
      </c>
    </row>
    <row r="202" spans="1:11" ht="14.4" customHeight="1" x14ac:dyDescent="0.3">
      <c r="A202" s="658" t="s">
        <v>516</v>
      </c>
      <c r="B202" s="659" t="s">
        <v>517</v>
      </c>
      <c r="C202" s="662" t="s">
        <v>530</v>
      </c>
      <c r="D202" s="683" t="s">
        <v>2176</v>
      </c>
      <c r="E202" s="662" t="s">
        <v>4330</v>
      </c>
      <c r="F202" s="683" t="s">
        <v>4331</v>
      </c>
      <c r="G202" s="662" t="s">
        <v>3368</v>
      </c>
      <c r="H202" s="662" t="s">
        <v>3369</v>
      </c>
      <c r="I202" s="674">
        <v>5.88</v>
      </c>
      <c r="J202" s="674">
        <v>150</v>
      </c>
      <c r="K202" s="675">
        <v>882</v>
      </c>
    </row>
    <row r="203" spans="1:11" ht="14.4" customHeight="1" x14ac:dyDescent="0.3">
      <c r="A203" s="658" t="s">
        <v>516</v>
      </c>
      <c r="B203" s="659" t="s">
        <v>517</v>
      </c>
      <c r="C203" s="662" t="s">
        <v>530</v>
      </c>
      <c r="D203" s="683" t="s">
        <v>2176</v>
      </c>
      <c r="E203" s="662" t="s">
        <v>4330</v>
      </c>
      <c r="F203" s="683" t="s">
        <v>4331</v>
      </c>
      <c r="G203" s="662" t="s">
        <v>3374</v>
      </c>
      <c r="H203" s="662" t="s">
        <v>3375</v>
      </c>
      <c r="I203" s="674">
        <v>874</v>
      </c>
      <c r="J203" s="674">
        <v>1</v>
      </c>
      <c r="K203" s="675">
        <v>874</v>
      </c>
    </row>
    <row r="204" spans="1:11" ht="14.4" customHeight="1" x14ac:dyDescent="0.3">
      <c r="A204" s="658" t="s">
        <v>516</v>
      </c>
      <c r="B204" s="659" t="s">
        <v>517</v>
      </c>
      <c r="C204" s="662" t="s">
        <v>530</v>
      </c>
      <c r="D204" s="683" t="s">
        <v>2176</v>
      </c>
      <c r="E204" s="662" t="s">
        <v>4330</v>
      </c>
      <c r="F204" s="683" t="s">
        <v>4331</v>
      </c>
      <c r="G204" s="662" t="s">
        <v>3614</v>
      </c>
      <c r="H204" s="662" t="s">
        <v>3615</v>
      </c>
      <c r="I204" s="674">
        <v>5.27</v>
      </c>
      <c r="J204" s="674">
        <v>30</v>
      </c>
      <c r="K204" s="675">
        <v>158.1</v>
      </c>
    </row>
    <row r="205" spans="1:11" ht="14.4" customHeight="1" x14ac:dyDescent="0.3">
      <c r="A205" s="658" t="s">
        <v>516</v>
      </c>
      <c r="B205" s="659" t="s">
        <v>517</v>
      </c>
      <c r="C205" s="662" t="s">
        <v>530</v>
      </c>
      <c r="D205" s="683" t="s">
        <v>2176</v>
      </c>
      <c r="E205" s="662" t="s">
        <v>4330</v>
      </c>
      <c r="F205" s="683" t="s">
        <v>4331</v>
      </c>
      <c r="G205" s="662" t="s">
        <v>3616</v>
      </c>
      <c r="H205" s="662" t="s">
        <v>3617</v>
      </c>
      <c r="I205" s="674">
        <v>0.61</v>
      </c>
      <c r="J205" s="674">
        <v>4800</v>
      </c>
      <c r="K205" s="675">
        <v>2947.6</v>
      </c>
    </row>
    <row r="206" spans="1:11" ht="14.4" customHeight="1" x14ac:dyDescent="0.3">
      <c r="A206" s="658" t="s">
        <v>516</v>
      </c>
      <c r="B206" s="659" t="s">
        <v>517</v>
      </c>
      <c r="C206" s="662" t="s">
        <v>530</v>
      </c>
      <c r="D206" s="683" t="s">
        <v>2176</v>
      </c>
      <c r="E206" s="662" t="s">
        <v>4330</v>
      </c>
      <c r="F206" s="683" t="s">
        <v>4331</v>
      </c>
      <c r="G206" s="662" t="s">
        <v>3400</v>
      </c>
      <c r="H206" s="662" t="s">
        <v>3401</v>
      </c>
      <c r="I206" s="674">
        <v>67.33</v>
      </c>
      <c r="J206" s="674">
        <v>35</v>
      </c>
      <c r="K206" s="675">
        <v>2356.4</v>
      </c>
    </row>
    <row r="207" spans="1:11" ht="14.4" customHeight="1" x14ac:dyDescent="0.3">
      <c r="A207" s="658" t="s">
        <v>516</v>
      </c>
      <c r="B207" s="659" t="s">
        <v>517</v>
      </c>
      <c r="C207" s="662" t="s">
        <v>530</v>
      </c>
      <c r="D207" s="683" t="s">
        <v>2176</v>
      </c>
      <c r="E207" s="662" t="s">
        <v>4330</v>
      </c>
      <c r="F207" s="683" t="s">
        <v>4331</v>
      </c>
      <c r="G207" s="662" t="s">
        <v>3618</v>
      </c>
      <c r="H207" s="662" t="s">
        <v>3619</v>
      </c>
      <c r="I207" s="674">
        <v>82.08</v>
      </c>
      <c r="J207" s="674">
        <v>20</v>
      </c>
      <c r="K207" s="675">
        <v>1641.61</v>
      </c>
    </row>
    <row r="208" spans="1:11" ht="14.4" customHeight="1" x14ac:dyDescent="0.3">
      <c r="A208" s="658" t="s">
        <v>516</v>
      </c>
      <c r="B208" s="659" t="s">
        <v>517</v>
      </c>
      <c r="C208" s="662" t="s">
        <v>530</v>
      </c>
      <c r="D208" s="683" t="s">
        <v>2176</v>
      </c>
      <c r="E208" s="662" t="s">
        <v>4330</v>
      </c>
      <c r="F208" s="683" t="s">
        <v>4331</v>
      </c>
      <c r="G208" s="662" t="s">
        <v>3620</v>
      </c>
      <c r="H208" s="662" t="s">
        <v>3621</v>
      </c>
      <c r="I208" s="674">
        <v>72.680000000000007</v>
      </c>
      <c r="J208" s="674">
        <v>10</v>
      </c>
      <c r="K208" s="675">
        <v>726.75</v>
      </c>
    </row>
    <row r="209" spans="1:11" ht="14.4" customHeight="1" x14ac:dyDescent="0.3">
      <c r="A209" s="658" t="s">
        <v>516</v>
      </c>
      <c r="B209" s="659" t="s">
        <v>517</v>
      </c>
      <c r="C209" s="662" t="s">
        <v>530</v>
      </c>
      <c r="D209" s="683" t="s">
        <v>2176</v>
      </c>
      <c r="E209" s="662" t="s">
        <v>4332</v>
      </c>
      <c r="F209" s="683" t="s">
        <v>4333</v>
      </c>
      <c r="G209" s="662" t="s">
        <v>3622</v>
      </c>
      <c r="H209" s="662" t="s">
        <v>3623</v>
      </c>
      <c r="I209" s="674">
        <v>471.9</v>
      </c>
      <c r="J209" s="674">
        <v>10</v>
      </c>
      <c r="K209" s="675">
        <v>4719</v>
      </c>
    </row>
    <row r="210" spans="1:11" ht="14.4" customHeight="1" x14ac:dyDescent="0.3">
      <c r="A210" s="658" t="s">
        <v>516</v>
      </c>
      <c r="B210" s="659" t="s">
        <v>517</v>
      </c>
      <c r="C210" s="662" t="s">
        <v>530</v>
      </c>
      <c r="D210" s="683" t="s">
        <v>2176</v>
      </c>
      <c r="E210" s="662" t="s">
        <v>4332</v>
      </c>
      <c r="F210" s="683" t="s">
        <v>4333</v>
      </c>
      <c r="G210" s="662" t="s">
        <v>3624</v>
      </c>
      <c r="H210" s="662" t="s">
        <v>3625</v>
      </c>
      <c r="I210" s="674">
        <v>652.91</v>
      </c>
      <c r="J210" s="674">
        <v>10</v>
      </c>
      <c r="K210" s="675">
        <v>6529.12</v>
      </c>
    </row>
    <row r="211" spans="1:11" ht="14.4" customHeight="1" x14ac:dyDescent="0.3">
      <c r="A211" s="658" t="s">
        <v>516</v>
      </c>
      <c r="B211" s="659" t="s">
        <v>517</v>
      </c>
      <c r="C211" s="662" t="s">
        <v>530</v>
      </c>
      <c r="D211" s="683" t="s">
        <v>2176</v>
      </c>
      <c r="E211" s="662" t="s">
        <v>4332</v>
      </c>
      <c r="F211" s="683" t="s">
        <v>4333</v>
      </c>
      <c r="G211" s="662" t="s">
        <v>3626</v>
      </c>
      <c r="H211" s="662" t="s">
        <v>3627</v>
      </c>
      <c r="I211" s="674">
        <v>63.365000000000002</v>
      </c>
      <c r="J211" s="674">
        <v>70</v>
      </c>
      <c r="K211" s="675">
        <v>4435.58</v>
      </c>
    </row>
    <row r="212" spans="1:11" ht="14.4" customHeight="1" x14ac:dyDescent="0.3">
      <c r="A212" s="658" t="s">
        <v>516</v>
      </c>
      <c r="B212" s="659" t="s">
        <v>517</v>
      </c>
      <c r="C212" s="662" t="s">
        <v>530</v>
      </c>
      <c r="D212" s="683" t="s">
        <v>2176</v>
      </c>
      <c r="E212" s="662" t="s">
        <v>4332</v>
      </c>
      <c r="F212" s="683" t="s">
        <v>4333</v>
      </c>
      <c r="G212" s="662" t="s">
        <v>3628</v>
      </c>
      <c r="H212" s="662" t="s">
        <v>3629</v>
      </c>
      <c r="I212" s="674">
        <v>26.015000000000001</v>
      </c>
      <c r="J212" s="674">
        <v>1120</v>
      </c>
      <c r="K212" s="675">
        <v>29138.199999999997</v>
      </c>
    </row>
    <row r="213" spans="1:11" ht="14.4" customHeight="1" x14ac:dyDescent="0.3">
      <c r="A213" s="658" t="s">
        <v>516</v>
      </c>
      <c r="B213" s="659" t="s">
        <v>517</v>
      </c>
      <c r="C213" s="662" t="s">
        <v>530</v>
      </c>
      <c r="D213" s="683" t="s">
        <v>2176</v>
      </c>
      <c r="E213" s="662" t="s">
        <v>4332</v>
      </c>
      <c r="F213" s="683" t="s">
        <v>4333</v>
      </c>
      <c r="G213" s="662" t="s">
        <v>3406</v>
      </c>
      <c r="H213" s="662" t="s">
        <v>3407</v>
      </c>
      <c r="I213" s="674">
        <v>3.355</v>
      </c>
      <c r="J213" s="674">
        <v>80</v>
      </c>
      <c r="K213" s="675">
        <v>268.40000000000003</v>
      </c>
    </row>
    <row r="214" spans="1:11" ht="14.4" customHeight="1" x14ac:dyDescent="0.3">
      <c r="A214" s="658" t="s">
        <v>516</v>
      </c>
      <c r="B214" s="659" t="s">
        <v>517</v>
      </c>
      <c r="C214" s="662" t="s">
        <v>530</v>
      </c>
      <c r="D214" s="683" t="s">
        <v>2176</v>
      </c>
      <c r="E214" s="662" t="s">
        <v>4332</v>
      </c>
      <c r="F214" s="683" t="s">
        <v>4333</v>
      </c>
      <c r="G214" s="662" t="s">
        <v>3630</v>
      </c>
      <c r="H214" s="662" t="s">
        <v>3631</v>
      </c>
      <c r="I214" s="674">
        <v>0.22</v>
      </c>
      <c r="J214" s="674">
        <v>100</v>
      </c>
      <c r="K214" s="675">
        <v>22</v>
      </c>
    </row>
    <row r="215" spans="1:11" ht="14.4" customHeight="1" x14ac:dyDescent="0.3">
      <c r="A215" s="658" t="s">
        <v>516</v>
      </c>
      <c r="B215" s="659" t="s">
        <v>517</v>
      </c>
      <c r="C215" s="662" t="s">
        <v>530</v>
      </c>
      <c r="D215" s="683" t="s">
        <v>2176</v>
      </c>
      <c r="E215" s="662" t="s">
        <v>4332</v>
      </c>
      <c r="F215" s="683" t="s">
        <v>4333</v>
      </c>
      <c r="G215" s="662" t="s">
        <v>3408</v>
      </c>
      <c r="H215" s="662" t="s">
        <v>3409</v>
      </c>
      <c r="I215" s="674">
        <v>11.147499999999999</v>
      </c>
      <c r="J215" s="674">
        <v>1200</v>
      </c>
      <c r="K215" s="675">
        <v>13376</v>
      </c>
    </row>
    <row r="216" spans="1:11" ht="14.4" customHeight="1" x14ac:dyDescent="0.3">
      <c r="A216" s="658" t="s">
        <v>516</v>
      </c>
      <c r="B216" s="659" t="s">
        <v>517</v>
      </c>
      <c r="C216" s="662" t="s">
        <v>530</v>
      </c>
      <c r="D216" s="683" t="s">
        <v>2176</v>
      </c>
      <c r="E216" s="662" t="s">
        <v>4332</v>
      </c>
      <c r="F216" s="683" t="s">
        <v>4333</v>
      </c>
      <c r="G216" s="662" t="s">
        <v>3632</v>
      </c>
      <c r="H216" s="662" t="s">
        <v>3633</v>
      </c>
      <c r="I216" s="674">
        <v>2.75</v>
      </c>
      <c r="J216" s="674">
        <v>100</v>
      </c>
      <c r="K216" s="675">
        <v>275</v>
      </c>
    </row>
    <row r="217" spans="1:11" ht="14.4" customHeight="1" x14ac:dyDescent="0.3">
      <c r="A217" s="658" t="s">
        <v>516</v>
      </c>
      <c r="B217" s="659" t="s">
        <v>517</v>
      </c>
      <c r="C217" s="662" t="s">
        <v>530</v>
      </c>
      <c r="D217" s="683" t="s">
        <v>2176</v>
      </c>
      <c r="E217" s="662" t="s">
        <v>4332</v>
      </c>
      <c r="F217" s="683" t="s">
        <v>4333</v>
      </c>
      <c r="G217" s="662" t="s">
        <v>3410</v>
      </c>
      <c r="H217" s="662" t="s">
        <v>3411</v>
      </c>
      <c r="I217" s="674">
        <v>0.9325</v>
      </c>
      <c r="J217" s="674">
        <v>5500</v>
      </c>
      <c r="K217" s="675">
        <v>5130</v>
      </c>
    </row>
    <row r="218" spans="1:11" ht="14.4" customHeight="1" x14ac:dyDescent="0.3">
      <c r="A218" s="658" t="s">
        <v>516</v>
      </c>
      <c r="B218" s="659" t="s">
        <v>517</v>
      </c>
      <c r="C218" s="662" t="s">
        <v>530</v>
      </c>
      <c r="D218" s="683" t="s">
        <v>2176</v>
      </c>
      <c r="E218" s="662" t="s">
        <v>4332</v>
      </c>
      <c r="F218" s="683" t="s">
        <v>4333</v>
      </c>
      <c r="G218" s="662" t="s">
        <v>3412</v>
      </c>
      <c r="H218" s="662" t="s">
        <v>3413</v>
      </c>
      <c r="I218" s="674">
        <v>1.4379999999999999</v>
      </c>
      <c r="J218" s="674">
        <v>1700</v>
      </c>
      <c r="K218" s="675">
        <v>2446</v>
      </c>
    </row>
    <row r="219" spans="1:11" ht="14.4" customHeight="1" x14ac:dyDescent="0.3">
      <c r="A219" s="658" t="s">
        <v>516</v>
      </c>
      <c r="B219" s="659" t="s">
        <v>517</v>
      </c>
      <c r="C219" s="662" t="s">
        <v>530</v>
      </c>
      <c r="D219" s="683" t="s">
        <v>2176</v>
      </c>
      <c r="E219" s="662" t="s">
        <v>4332</v>
      </c>
      <c r="F219" s="683" t="s">
        <v>4333</v>
      </c>
      <c r="G219" s="662" t="s">
        <v>3414</v>
      </c>
      <c r="H219" s="662" t="s">
        <v>3415</v>
      </c>
      <c r="I219" s="674">
        <v>0.41799999999999998</v>
      </c>
      <c r="J219" s="674">
        <v>7900</v>
      </c>
      <c r="K219" s="675">
        <v>3314</v>
      </c>
    </row>
    <row r="220" spans="1:11" ht="14.4" customHeight="1" x14ac:dyDescent="0.3">
      <c r="A220" s="658" t="s">
        <v>516</v>
      </c>
      <c r="B220" s="659" t="s">
        <v>517</v>
      </c>
      <c r="C220" s="662" t="s">
        <v>530</v>
      </c>
      <c r="D220" s="683" t="s">
        <v>2176</v>
      </c>
      <c r="E220" s="662" t="s">
        <v>4332</v>
      </c>
      <c r="F220" s="683" t="s">
        <v>4333</v>
      </c>
      <c r="G220" s="662" t="s">
        <v>3416</v>
      </c>
      <c r="H220" s="662" t="s">
        <v>3417</v>
      </c>
      <c r="I220" s="674">
        <v>0.57999999999999996</v>
      </c>
      <c r="J220" s="674">
        <v>3200</v>
      </c>
      <c r="K220" s="675">
        <v>1856</v>
      </c>
    </row>
    <row r="221" spans="1:11" ht="14.4" customHeight="1" x14ac:dyDescent="0.3">
      <c r="A221" s="658" t="s">
        <v>516</v>
      </c>
      <c r="B221" s="659" t="s">
        <v>517</v>
      </c>
      <c r="C221" s="662" t="s">
        <v>530</v>
      </c>
      <c r="D221" s="683" t="s">
        <v>2176</v>
      </c>
      <c r="E221" s="662" t="s">
        <v>4332</v>
      </c>
      <c r="F221" s="683" t="s">
        <v>4333</v>
      </c>
      <c r="G221" s="662" t="s">
        <v>3418</v>
      </c>
      <c r="H221" s="662" t="s">
        <v>3419</v>
      </c>
      <c r="I221" s="674">
        <v>3.14</v>
      </c>
      <c r="J221" s="674">
        <v>50</v>
      </c>
      <c r="K221" s="675">
        <v>157</v>
      </c>
    </row>
    <row r="222" spans="1:11" ht="14.4" customHeight="1" x14ac:dyDescent="0.3">
      <c r="A222" s="658" t="s">
        <v>516</v>
      </c>
      <c r="B222" s="659" t="s">
        <v>517</v>
      </c>
      <c r="C222" s="662" t="s">
        <v>530</v>
      </c>
      <c r="D222" s="683" t="s">
        <v>2176</v>
      </c>
      <c r="E222" s="662" t="s">
        <v>4332</v>
      </c>
      <c r="F222" s="683" t="s">
        <v>4333</v>
      </c>
      <c r="G222" s="662" t="s">
        <v>3634</v>
      </c>
      <c r="H222" s="662" t="s">
        <v>3635</v>
      </c>
      <c r="I222" s="674">
        <v>6.19</v>
      </c>
      <c r="J222" s="674">
        <v>8</v>
      </c>
      <c r="K222" s="675">
        <v>49.519999999999996</v>
      </c>
    </row>
    <row r="223" spans="1:11" ht="14.4" customHeight="1" x14ac:dyDescent="0.3">
      <c r="A223" s="658" t="s">
        <v>516</v>
      </c>
      <c r="B223" s="659" t="s">
        <v>517</v>
      </c>
      <c r="C223" s="662" t="s">
        <v>530</v>
      </c>
      <c r="D223" s="683" t="s">
        <v>2176</v>
      </c>
      <c r="E223" s="662" t="s">
        <v>4332</v>
      </c>
      <c r="F223" s="683" t="s">
        <v>4333</v>
      </c>
      <c r="G223" s="662" t="s">
        <v>3420</v>
      </c>
      <c r="H223" s="662" t="s">
        <v>3421</v>
      </c>
      <c r="I223" s="674">
        <v>6.29</v>
      </c>
      <c r="J223" s="674">
        <v>13</v>
      </c>
      <c r="K223" s="675">
        <v>81.77</v>
      </c>
    </row>
    <row r="224" spans="1:11" ht="14.4" customHeight="1" x14ac:dyDescent="0.3">
      <c r="A224" s="658" t="s">
        <v>516</v>
      </c>
      <c r="B224" s="659" t="s">
        <v>517</v>
      </c>
      <c r="C224" s="662" t="s">
        <v>530</v>
      </c>
      <c r="D224" s="683" t="s">
        <v>2176</v>
      </c>
      <c r="E224" s="662" t="s">
        <v>4332</v>
      </c>
      <c r="F224" s="683" t="s">
        <v>4333</v>
      </c>
      <c r="G224" s="662" t="s">
        <v>3636</v>
      </c>
      <c r="H224" s="662" t="s">
        <v>3637</v>
      </c>
      <c r="I224" s="674">
        <v>6.29</v>
      </c>
      <c r="J224" s="674">
        <v>2</v>
      </c>
      <c r="K224" s="675">
        <v>12.58</v>
      </c>
    </row>
    <row r="225" spans="1:11" ht="14.4" customHeight="1" x14ac:dyDescent="0.3">
      <c r="A225" s="658" t="s">
        <v>516</v>
      </c>
      <c r="B225" s="659" t="s">
        <v>517</v>
      </c>
      <c r="C225" s="662" t="s">
        <v>530</v>
      </c>
      <c r="D225" s="683" t="s">
        <v>2176</v>
      </c>
      <c r="E225" s="662" t="s">
        <v>4332</v>
      </c>
      <c r="F225" s="683" t="s">
        <v>4333</v>
      </c>
      <c r="G225" s="662" t="s">
        <v>3638</v>
      </c>
      <c r="H225" s="662" t="s">
        <v>3639</v>
      </c>
      <c r="I225" s="674">
        <v>6.0674999999999999</v>
      </c>
      <c r="J225" s="674">
        <v>200</v>
      </c>
      <c r="K225" s="675">
        <v>1209</v>
      </c>
    </row>
    <row r="226" spans="1:11" ht="14.4" customHeight="1" x14ac:dyDescent="0.3">
      <c r="A226" s="658" t="s">
        <v>516</v>
      </c>
      <c r="B226" s="659" t="s">
        <v>517</v>
      </c>
      <c r="C226" s="662" t="s">
        <v>530</v>
      </c>
      <c r="D226" s="683" t="s">
        <v>2176</v>
      </c>
      <c r="E226" s="662" t="s">
        <v>4332</v>
      </c>
      <c r="F226" s="683" t="s">
        <v>4333</v>
      </c>
      <c r="G226" s="662" t="s">
        <v>3640</v>
      </c>
      <c r="H226" s="662" t="s">
        <v>3641</v>
      </c>
      <c r="I226" s="674">
        <v>203.76333333333332</v>
      </c>
      <c r="J226" s="674">
        <v>85</v>
      </c>
      <c r="K226" s="675">
        <v>17319.900000000001</v>
      </c>
    </row>
    <row r="227" spans="1:11" ht="14.4" customHeight="1" x14ac:dyDescent="0.3">
      <c r="A227" s="658" t="s">
        <v>516</v>
      </c>
      <c r="B227" s="659" t="s">
        <v>517</v>
      </c>
      <c r="C227" s="662" t="s">
        <v>530</v>
      </c>
      <c r="D227" s="683" t="s">
        <v>2176</v>
      </c>
      <c r="E227" s="662" t="s">
        <v>4332</v>
      </c>
      <c r="F227" s="683" t="s">
        <v>4333</v>
      </c>
      <c r="G227" s="662" t="s">
        <v>3642</v>
      </c>
      <c r="H227" s="662" t="s">
        <v>3643</v>
      </c>
      <c r="I227" s="674">
        <v>81.739999999999995</v>
      </c>
      <c r="J227" s="674">
        <v>135</v>
      </c>
      <c r="K227" s="675">
        <v>11034.3</v>
      </c>
    </row>
    <row r="228" spans="1:11" ht="14.4" customHeight="1" x14ac:dyDescent="0.3">
      <c r="A228" s="658" t="s">
        <v>516</v>
      </c>
      <c r="B228" s="659" t="s">
        <v>517</v>
      </c>
      <c r="C228" s="662" t="s">
        <v>530</v>
      </c>
      <c r="D228" s="683" t="s">
        <v>2176</v>
      </c>
      <c r="E228" s="662" t="s">
        <v>4332</v>
      </c>
      <c r="F228" s="683" t="s">
        <v>4333</v>
      </c>
      <c r="G228" s="662" t="s">
        <v>3644</v>
      </c>
      <c r="H228" s="662" t="s">
        <v>3645</v>
      </c>
      <c r="I228" s="674">
        <v>80.573333333333323</v>
      </c>
      <c r="J228" s="674">
        <v>135</v>
      </c>
      <c r="K228" s="675">
        <v>10877.4</v>
      </c>
    </row>
    <row r="229" spans="1:11" ht="14.4" customHeight="1" x14ac:dyDescent="0.3">
      <c r="A229" s="658" t="s">
        <v>516</v>
      </c>
      <c r="B229" s="659" t="s">
        <v>517</v>
      </c>
      <c r="C229" s="662" t="s">
        <v>530</v>
      </c>
      <c r="D229" s="683" t="s">
        <v>2176</v>
      </c>
      <c r="E229" s="662" t="s">
        <v>4332</v>
      </c>
      <c r="F229" s="683" t="s">
        <v>4333</v>
      </c>
      <c r="G229" s="662" t="s">
        <v>3426</v>
      </c>
      <c r="H229" s="662" t="s">
        <v>3427</v>
      </c>
      <c r="I229" s="674">
        <v>5.5666666666666664</v>
      </c>
      <c r="J229" s="674">
        <v>180</v>
      </c>
      <c r="K229" s="675">
        <v>1002</v>
      </c>
    </row>
    <row r="230" spans="1:11" ht="14.4" customHeight="1" x14ac:dyDescent="0.3">
      <c r="A230" s="658" t="s">
        <v>516</v>
      </c>
      <c r="B230" s="659" t="s">
        <v>517</v>
      </c>
      <c r="C230" s="662" t="s">
        <v>530</v>
      </c>
      <c r="D230" s="683" t="s">
        <v>2176</v>
      </c>
      <c r="E230" s="662" t="s">
        <v>4332</v>
      </c>
      <c r="F230" s="683" t="s">
        <v>4333</v>
      </c>
      <c r="G230" s="662" t="s">
        <v>3428</v>
      </c>
      <c r="H230" s="662" t="s">
        <v>3429</v>
      </c>
      <c r="I230" s="674">
        <v>48.642499999999998</v>
      </c>
      <c r="J230" s="674">
        <v>315</v>
      </c>
      <c r="K230" s="675">
        <v>15338.029999999999</v>
      </c>
    </row>
    <row r="231" spans="1:11" ht="14.4" customHeight="1" x14ac:dyDescent="0.3">
      <c r="A231" s="658" t="s">
        <v>516</v>
      </c>
      <c r="B231" s="659" t="s">
        <v>517</v>
      </c>
      <c r="C231" s="662" t="s">
        <v>530</v>
      </c>
      <c r="D231" s="683" t="s">
        <v>2176</v>
      </c>
      <c r="E231" s="662" t="s">
        <v>4332</v>
      </c>
      <c r="F231" s="683" t="s">
        <v>4333</v>
      </c>
      <c r="G231" s="662" t="s">
        <v>3646</v>
      </c>
      <c r="H231" s="662" t="s">
        <v>3647</v>
      </c>
      <c r="I231" s="674">
        <v>108.3</v>
      </c>
      <c r="J231" s="674">
        <v>80</v>
      </c>
      <c r="K231" s="675">
        <v>8663.9</v>
      </c>
    </row>
    <row r="232" spans="1:11" ht="14.4" customHeight="1" x14ac:dyDescent="0.3">
      <c r="A232" s="658" t="s">
        <v>516</v>
      </c>
      <c r="B232" s="659" t="s">
        <v>517</v>
      </c>
      <c r="C232" s="662" t="s">
        <v>530</v>
      </c>
      <c r="D232" s="683" t="s">
        <v>2176</v>
      </c>
      <c r="E232" s="662" t="s">
        <v>4332</v>
      </c>
      <c r="F232" s="683" t="s">
        <v>4333</v>
      </c>
      <c r="G232" s="662" t="s">
        <v>3648</v>
      </c>
      <c r="H232" s="662" t="s">
        <v>3649</v>
      </c>
      <c r="I232" s="674">
        <v>61.102500000000006</v>
      </c>
      <c r="J232" s="674">
        <v>240</v>
      </c>
      <c r="K232" s="675">
        <v>14665.4</v>
      </c>
    </row>
    <row r="233" spans="1:11" ht="14.4" customHeight="1" x14ac:dyDescent="0.3">
      <c r="A233" s="658" t="s">
        <v>516</v>
      </c>
      <c r="B233" s="659" t="s">
        <v>517</v>
      </c>
      <c r="C233" s="662" t="s">
        <v>530</v>
      </c>
      <c r="D233" s="683" t="s">
        <v>2176</v>
      </c>
      <c r="E233" s="662" t="s">
        <v>4332</v>
      </c>
      <c r="F233" s="683" t="s">
        <v>4333</v>
      </c>
      <c r="G233" s="662" t="s">
        <v>3430</v>
      </c>
      <c r="H233" s="662" t="s">
        <v>3431</v>
      </c>
      <c r="I233" s="674">
        <v>20.69</v>
      </c>
      <c r="J233" s="674">
        <v>800</v>
      </c>
      <c r="K233" s="675">
        <v>16553</v>
      </c>
    </row>
    <row r="234" spans="1:11" ht="14.4" customHeight="1" x14ac:dyDescent="0.3">
      <c r="A234" s="658" t="s">
        <v>516</v>
      </c>
      <c r="B234" s="659" t="s">
        <v>517</v>
      </c>
      <c r="C234" s="662" t="s">
        <v>530</v>
      </c>
      <c r="D234" s="683" t="s">
        <v>2176</v>
      </c>
      <c r="E234" s="662" t="s">
        <v>4332</v>
      </c>
      <c r="F234" s="683" t="s">
        <v>4333</v>
      </c>
      <c r="G234" s="662" t="s">
        <v>3650</v>
      </c>
      <c r="H234" s="662" t="s">
        <v>3651</v>
      </c>
      <c r="I234" s="674">
        <v>45.13</v>
      </c>
      <c r="J234" s="674">
        <v>20</v>
      </c>
      <c r="K234" s="675">
        <v>902.66</v>
      </c>
    </row>
    <row r="235" spans="1:11" ht="14.4" customHeight="1" x14ac:dyDescent="0.3">
      <c r="A235" s="658" t="s">
        <v>516</v>
      </c>
      <c r="B235" s="659" t="s">
        <v>517</v>
      </c>
      <c r="C235" s="662" t="s">
        <v>530</v>
      </c>
      <c r="D235" s="683" t="s">
        <v>2176</v>
      </c>
      <c r="E235" s="662" t="s">
        <v>4332</v>
      </c>
      <c r="F235" s="683" t="s">
        <v>4333</v>
      </c>
      <c r="G235" s="662" t="s">
        <v>3652</v>
      </c>
      <c r="H235" s="662" t="s">
        <v>3653</v>
      </c>
      <c r="I235" s="674">
        <v>646.75</v>
      </c>
      <c r="J235" s="674">
        <v>2</v>
      </c>
      <c r="K235" s="675">
        <v>1293.5</v>
      </c>
    </row>
    <row r="236" spans="1:11" ht="14.4" customHeight="1" x14ac:dyDescent="0.3">
      <c r="A236" s="658" t="s">
        <v>516</v>
      </c>
      <c r="B236" s="659" t="s">
        <v>517</v>
      </c>
      <c r="C236" s="662" t="s">
        <v>530</v>
      </c>
      <c r="D236" s="683" t="s">
        <v>2176</v>
      </c>
      <c r="E236" s="662" t="s">
        <v>4332</v>
      </c>
      <c r="F236" s="683" t="s">
        <v>4333</v>
      </c>
      <c r="G236" s="662" t="s">
        <v>3580</v>
      </c>
      <c r="H236" s="662" t="s">
        <v>3581</v>
      </c>
      <c r="I236" s="674">
        <v>2.7849999999999997</v>
      </c>
      <c r="J236" s="674">
        <v>2700</v>
      </c>
      <c r="K236" s="675">
        <v>7518</v>
      </c>
    </row>
    <row r="237" spans="1:11" ht="14.4" customHeight="1" x14ac:dyDescent="0.3">
      <c r="A237" s="658" t="s">
        <v>516</v>
      </c>
      <c r="B237" s="659" t="s">
        <v>517</v>
      </c>
      <c r="C237" s="662" t="s">
        <v>530</v>
      </c>
      <c r="D237" s="683" t="s">
        <v>2176</v>
      </c>
      <c r="E237" s="662" t="s">
        <v>4332</v>
      </c>
      <c r="F237" s="683" t="s">
        <v>4333</v>
      </c>
      <c r="G237" s="662" t="s">
        <v>3434</v>
      </c>
      <c r="H237" s="662" t="s">
        <v>3435</v>
      </c>
      <c r="I237" s="674">
        <v>167.2</v>
      </c>
      <c r="J237" s="674">
        <v>1</v>
      </c>
      <c r="K237" s="675">
        <v>167.2</v>
      </c>
    </row>
    <row r="238" spans="1:11" ht="14.4" customHeight="1" x14ac:dyDescent="0.3">
      <c r="A238" s="658" t="s">
        <v>516</v>
      </c>
      <c r="B238" s="659" t="s">
        <v>517</v>
      </c>
      <c r="C238" s="662" t="s">
        <v>530</v>
      </c>
      <c r="D238" s="683" t="s">
        <v>2176</v>
      </c>
      <c r="E238" s="662" t="s">
        <v>4332</v>
      </c>
      <c r="F238" s="683" t="s">
        <v>4333</v>
      </c>
      <c r="G238" s="662" t="s">
        <v>3654</v>
      </c>
      <c r="H238" s="662" t="s">
        <v>3655</v>
      </c>
      <c r="I238" s="674">
        <v>114.42</v>
      </c>
      <c r="J238" s="674">
        <v>50</v>
      </c>
      <c r="K238" s="675">
        <v>5720.9400000000005</v>
      </c>
    </row>
    <row r="239" spans="1:11" ht="14.4" customHeight="1" x14ac:dyDescent="0.3">
      <c r="A239" s="658" t="s">
        <v>516</v>
      </c>
      <c r="B239" s="659" t="s">
        <v>517</v>
      </c>
      <c r="C239" s="662" t="s">
        <v>530</v>
      </c>
      <c r="D239" s="683" t="s">
        <v>2176</v>
      </c>
      <c r="E239" s="662" t="s">
        <v>4332</v>
      </c>
      <c r="F239" s="683" t="s">
        <v>4333</v>
      </c>
      <c r="G239" s="662" t="s">
        <v>3656</v>
      </c>
      <c r="H239" s="662" t="s">
        <v>3657</v>
      </c>
      <c r="I239" s="674">
        <v>20.58666666666667</v>
      </c>
      <c r="J239" s="674">
        <v>85</v>
      </c>
      <c r="K239" s="675">
        <v>1814</v>
      </c>
    </row>
    <row r="240" spans="1:11" ht="14.4" customHeight="1" x14ac:dyDescent="0.3">
      <c r="A240" s="658" t="s">
        <v>516</v>
      </c>
      <c r="B240" s="659" t="s">
        <v>517</v>
      </c>
      <c r="C240" s="662" t="s">
        <v>530</v>
      </c>
      <c r="D240" s="683" t="s">
        <v>2176</v>
      </c>
      <c r="E240" s="662" t="s">
        <v>4332</v>
      </c>
      <c r="F240" s="683" t="s">
        <v>4333</v>
      </c>
      <c r="G240" s="662" t="s">
        <v>3438</v>
      </c>
      <c r="H240" s="662" t="s">
        <v>3439</v>
      </c>
      <c r="I240" s="674">
        <v>26.016000000000002</v>
      </c>
      <c r="J240" s="674">
        <v>1160</v>
      </c>
      <c r="K240" s="675">
        <v>30179.999999999996</v>
      </c>
    </row>
    <row r="241" spans="1:11" ht="14.4" customHeight="1" x14ac:dyDescent="0.3">
      <c r="A241" s="658" t="s">
        <v>516</v>
      </c>
      <c r="B241" s="659" t="s">
        <v>517</v>
      </c>
      <c r="C241" s="662" t="s">
        <v>530</v>
      </c>
      <c r="D241" s="683" t="s">
        <v>2176</v>
      </c>
      <c r="E241" s="662" t="s">
        <v>4332</v>
      </c>
      <c r="F241" s="683" t="s">
        <v>4333</v>
      </c>
      <c r="G241" s="662" t="s">
        <v>3444</v>
      </c>
      <c r="H241" s="662" t="s">
        <v>3445</v>
      </c>
      <c r="I241" s="674">
        <v>23.47</v>
      </c>
      <c r="J241" s="674">
        <v>360</v>
      </c>
      <c r="K241" s="675">
        <v>8449.4000000000015</v>
      </c>
    </row>
    <row r="242" spans="1:11" ht="14.4" customHeight="1" x14ac:dyDescent="0.3">
      <c r="A242" s="658" t="s">
        <v>516</v>
      </c>
      <c r="B242" s="659" t="s">
        <v>517</v>
      </c>
      <c r="C242" s="662" t="s">
        <v>530</v>
      </c>
      <c r="D242" s="683" t="s">
        <v>2176</v>
      </c>
      <c r="E242" s="662" t="s">
        <v>4332</v>
      </c>
      <c r="F242" s="683" t="s">
        <v>4333</v>
      </c>
      <c r="G242" s="662" t="s">
        <v>3446</v>
      </c>
      <c r="H242" s="662" t="s">
        <v>3447</v>
      </c>
      <c r="I242" s="674">
        <v>1.8</v>
      </c>
      <c r="J242" s="674">
        <v>950</v>
      </c>
      <c r="K242" s="675">
        <v>1711</v>
      </c>
    </row>
    <row r="243" spans="1:11" ht="14.4" customHeight="1" x14ac:dyDescent="0.3">
      <c r="A243" s="658" t="s">
        <v>516</v>
      </c>
      <c r="B243" s="659" t="s">
        <v>517</v>
      </c>
      <c r="C243" s="662" t="s">
        <v>530</v>
      </c>
      <c r="D243" s="683" t="s">
        <v>2176</v>
      </c>
      <c r="E243" s="662" t="s">
        <v>4332</v>
      </c>
      <c r="F243" s="683" t="s">
        <v>4333</v>
      </c>
      <c r="G243" s="662" t="s">
        <v>3448</v>
      </c>
      <c r="H243" s="662" t="s">
        <v>3449</v>
      </c>
      <c r="I243" s="674">
        <v>1.7850000000000001</v>
      </c>
      <c r="J243" s="674">
        <v>100</v>
      </c>
      <c r="K243" s="675">
        <v>178.5</v>
      </c>
    </row>
    <row r="244" spans="1:11" ht="14.4" customHeight="1" x14ac:dyDescent="0.3">
      <c r="A244" s="658" t="s">
        <v>516</v>
      </c>
      <c r="B244" s="659" t="s">
        <v>517</v>
      </c>
      <c r="C244" s="662" t="s">
        <v>530</v>
      </c>
      <c r="D244" s="683" t="s">
        <v>2176</v>
      </c>
      <c r="E244" s="662" t="s">
        <v>4332</v>
      </c>
      <c r="F244" s="683" t="s">
        <v>4333</v>
      </c>
      <c r="G244" s="662" t="s">
        <v>3582</v>
      </c>
      <c r="H244" s="662" t="s">
        <v>3583</v>
      </c>
      <c r="I244" s="674">
        <v>2.8275000000000001</v>
      </c>
      <c r="J244" s="674">
        <v>300</v>
      </c>
      <c r="K244" s="675">
        <v>850.5</v>
      </c>
    </row>
    <row r="245" spans="1:11" ht="14.4" customHeight="1" x14ac:dyDescent="0.3">
      <c r="A245" s="658" t="s">
        <v>516</v>
      </c>
      <c r="B245" s="659" t="s">
        <v>517</v>
      </c>
      <c r="C245" s="662" t="s">
        <v>530</v>
      </c>
      <c r="D245" s="683" t="s">
        <v>2176</v>
      </c>
      <c r="E245" s="662" t="s">
        <v>4332</v>
      </c>
      <c r="F245" s="683" t="s">
        <v>4333</v>
      </c>
      <c r="G245" s="662" t="s">
        <v>3584</v>
      </c>
      <c r="H245" s="662" t="s">
        <v>3585</v>
      </c>
      <c r="I245" s="674">
        <v>1.7650000000000001</v>
      </c>
      <c r="J245" s="674">
        <v>150</v>
      </c>
      <c r="K245" s="675">
        <v>264.5</v>
      </c>
    </row>
    <row r="246" spans="1:11" ht="14.4" customHeight="1" x14ac:dyDescent="0.3">
      <c r="A246" s="658" t="s">
        <v>516</v>
      </c>
      <c r="B246" s="659" t="s">
        <v>517</v>
      </c>
      <c r="C246" s="662" t="s">
        <v>530</v>
      </c>
      <c r="D246" s="683" t="s">
        <v>2176</v>
      </c>
      <c r="E246" s="662" t="s">
        <v>4332</v>
      </c>
      <c r="F246" s="683" t="s">
        <v>4333</v>
      </c>
      <c r="G246" s="662" t="s">
        <v>3658</v>
      </c>
      <c r="H246" s="662" t="s">
        <v>3659</v>
      </c>
      <c r="I246" s="674">
        <v>1.75</v>
      </c>
      <c r="J246" s="674">
        <v>50</v>
      </c>
      <c r="K246" s="675">
        <v>87.5</v>
      </c>
    </row>
    <row r="247" spans="1:11" ht="14.4" customHeight="1" x14ac:dyDescent="0.3">
      <c r="A247" s="658" t="s">
        <v>516</v>
      </c>
      <c r="B247" s="659" t="s">
        <v>517</v>
      </c>
      <c r="C247" s="662" t="s">
        <v>530</v>
      </c>
      <c r="D247" s="683" t="s">
        <v>2176</v>
      </c>
      <c r="E247" s="662" t="s">
        <v>4332</v>
      </c>
      <c r="F247" s="683" t="s">
        <v>4333</v>
      </c>
      <c r="G247" s="662" t="s">
        <v>3450</v>
      </c>
      <c r="H247" s="662" t="s">
        <v>3451</v>
      </c>
      <c r="I247" s="674">
        <v>1.2E-2</v>
      </c>
      <c r="J247" s="674">
        <v>1500</v>
      </c>
      <c r="K247" s="675">
        <v>18</v>
      </c>
    </row>
    <row r="248" spans="1:11" ht="14.4" customHeight="1" x14ac:dyDescent="0.3">
      <c r="A248" s="658" t="s">
        <v>516</v>
      </c>
      <c r="B248" s="659" t="s">
        <v>517</v>
      </c>
      <c r="C248" s="662" t="s">
        <v>530</v>
      </c>
      <c r="D248" s="683" t="s">
        <v>2176</v>
      </c>
      <c r="E248" s="662" t="s">
        <v>4332</v>
      </c>
      <c r="F248" s="683" t="s">
        <v>4333</v>
      </c>
      <c r="G248" s="662" t="s">
        <v>3660</v>
      </c>
      <c r="H248" s="662" t="s">
        <v>3661</v>
      </c>
      <c r="I248" s="674">
        <v>2.0649999999999999</v>
      </c>
      <c r="J248" s="674">
        <v>600</v>
      </c>
      <c r="K248" s="675">
        <v>1239</v>
      </c>
    </row>
    <row r="249" spans="1:11" ht="14.4" customHeight="1" x14ac:dyDescent="0.3">
      <c r="A249" s="658" t="s">
        <v>516</v>
      </c>
      <c r="B249" s="659" t="s">
        <v>517</v>
      </c>
      <c r="C249" s="662" t="s">
        <v>530</v>
      </c>
      <c r="D249" s="683" t="s">
        <v>2176</v>
      </c>
      <c r="E249" s="662" t="s">
        <v>4332</v>
      </c>
      <c r="F249" s="683" t="s">
        <v>4333</v>
      </c>
      <c r="G249" s="662" t="s">
        <v>3452</v>
      </c>
      <c r="H249" s="662" t="s">
        <v>3453</v>
      </c>
      <c r="I249" s="674">
        <v>2.81</v>
      </c>
      <c r="J249" s="674">
        <v>150</v>
      </c>
      <c r="K249" s="675">
        <v>421.5</v>
      </c>
    </row>
    <row r="250" spans="1:11" ht="14.4" customHeight="1" x14ac:dyDescent="0.3">
      <c r="A250" s="658" t="s">
        <v>516</v>
      </c>
      <c r="B250" s="659" t="s">
        <v>517</v>
      </c>
      <c r="C250" s="662" t="s">
        <v>530</v>
      </c>
      <c r="D250" s="683" t="s">
        <v>2176</v>
      </c>
      <c r="E250" s="662" t="s">
        <v>4332</v>
      </c>
      <c r="F250" s="683" t="s">
        <v>4333</v>
      </c>
      <c r="G250" s="662" t="s">
        <v>3454</v>
      </c>
      <c r="H250" s="662" t="s">
        <v>3455</v>
      </c>
      <c r="I250" s="674">
        <v>1.99</v>
      </c>
      <c r="J250" s="674">
        <v>250</v>
      </c>
      <c r="K250" s="675">
        <v>497.5</v>
      </c>
    </row>
    <row r="251" spans="1:11" ht="14.4" customHeight="1" x14ac:dyDescent="0.3">
      <c r="A251" s="658" t="s">
        <v>516</v>
      </c>
      <c r="B251" s="659" t="s">
        <v>517</v>
      </c>
      <c r="C251" s="662" t="s">
        <v>530</v>
      </c>
      <c r="D251" s="683" t="s">
        <v>2176</v>
      </c>
      <c r="E251" s="662" t="s">
        <v>4332</v>
      </c>
      <c r="F251" s="683" t="s">
        <v>4333</v>
      </c>
      <c r="G251" s="662" t="s">
        <v>3662</v>
      </c>
      <c r="H251" s="662" t="s">
        <v>3663</v>
      </c>
      <c r="I251" s="674">
        <v>2.41</v>
      </c>
      <c r="J251" s="674">
        <v>550</v>
      </c>
      <c r="K251" s="675">
        <v>1325.5</v>
      </c>
    </row>
    <row r="252" spans="1:11" ht="14.4" customHeight="1" x14ac:dyDescent="0.3">
      <c r="A252" s="658" t="s">
        <v>516</v>
      </c>
      <c r="B252" s="659" t="s">
        <v>517</v>
      </c>
      <c r="C252" s="662" t="s">
        <v>530</v>
      </c>
      <c r="D252" s="683" t="s">
        <v>2176</v>
      </c>
      <c r="E252" s="662" t="s">
        <v>4332</v>
      </c>
      <c r="F252" s="683" t="s">
        <v>4333</v>
      </c>
      <c r="G252" s="662" t="s">
        <v>3664</v>
      </c>
      <c r="H252" s="662" t="s">
        <v>3665</v>
      </c>
      <c r="I252" s="674">
        <v>4.2333333333333334</v>
      </c>
      <c r="J252" s="674">
        <v>30</v>
      </c>
      <c r="K252" s="675">
        <v>127</v>
      </c>
    </row>
    <row r="253" spans="1:11" ht="14.4" customHeight="1" x14ac:dyDescent="0.3">
      <c r="A253" s="658" t="s">
        <v>516</v>
      </c>
      <c r="B253" s="659" t="s">
        <v>517</v>
      </c>
      <c r="C253" s="662" t="s">
        <v>530</v>
      </c>
      <c r="D253" s="683" t="s">
        <v>2176</v>
      </c>
      <c r="E253" s="662" t="s">
        <v>4332</v>
      </c>
      <c r="F253" s="683" t="s">
        <v>4333</v>
      </c>
      <c r="G253" s="662" t="s">
        <v>3456</v>
      </c>
      <c r="H253" s="662" t="s">
        <v>3457</v>
      </c>
      <c r="I253" s="674">
        <v>14.65</v>
      </c>
      <c r="J253" s="674">
        <v>400</v>
      </c>
      <c r="K253" s="675">
        <v>5861.3</v>
      </c>
    </row>
    <row r="254" spans="1:11" ht="14.4" customHeight="1" x14ac:dyDescent="0.3">
      <c r="A254" s="658" t="s">
        <v>516</v>
      </c>
      <c r="B254" s="659" t="s">
        <v>517</v>
      </c>
      <c r="C254" s="662" t="s">
        <v>530</v>
      </c>
      <c r="D254" s="683" t="s">
        <v>2176</v>
      </c>
      <c r="E254" s="662" t="s">
        <v>4332</v>
      </c>
      <c r="F254" s="683" t="s">
        <v>4333</v>
      </c>
      <c r="G254" s="662" t="s">
        <v>3458</v>
      </c>
      <c r="H254" s="662" t="s">
        <v>3459</v>
      </c>
      <c r="I254" s="674">
        <v>7.1550000000000002</v>
      </c>
      <c r="J254" s="674">
        <v>700</v>
      </c>
      <c r="K254" s="675">
        <v>5009.0300000000007</v>
      </c>
    </row>
    <row r="255" spans="1:11" ht="14.4" customHeight="1" x14ac:dyDescent="0.3">
      <c r="A255" s="658" t="s">
        <v>516</v>
      </c>
      <c r="B255" s="659" t="s">
        <v>517</v>
      </c>
      <c r="C255" s="662" t="s">
        <v>530</v>
      </c>
      <c r="D255" s="683" t="s">
        <v>2176</v>
      </c>
      <c r="E255" s="662" t="s">
        <v>4332</v>
      </c>
      <c r="F255" s="683" t="s">
        <v>4333</v>
      </c>
      <c r="G255" s="662" t="s">
        <v>3666</v>
      </c>
      <c r="H255" s="662" t="s">
        <v>3667</v>
      </c>
      <c r="I255" s="674">
        <v>878.46</v>
      </c>
      <c r="J255" s="674">
        <v>10</v>
      </c>
      <c r="K255" s="675">
        <v>8784.6</v>
      </c>
    </row>
    <row r="256" spans="1:11" ht="14.4" customHeight="1" x14ac:dyDescent="0.3">
      <c r="A256" s="658" t="s">
        <v>516</v>
      </c>
      <c r="B256" s="659" t="s">
        <v>517</v>
      </c>
      <c r="C256" s="662" t="s">
        <v>530</v>
      </c>
      <c r="D256" s="683" t="s">
        <v>2176</v>
      </c>
      <c r="E256" s="662" t="s">
        <v>4332</v>
      </c>
      <c r="F256" s="683" t="s">
        <v>4333</v>
      </c>
      <c r="G256" s="662" t="s">
        <v>3462</v>
      </c>
      <c r="H256" s="662" t="s">
        <v>3463</v>
      </c>
      <c r="I256" s="674">
        <v>2.1800000000000002</v>
      </c>
      <c r="J256" s="674">
        <v>900</v>
      </c>
      <c r="K256" s="675">
        <v>1962</v>
      </c>
    </row>
    <row r="257" spans="1:11" ht="14.4" customHeight="1" x14ac:dyDescent="0.3">
      <c r="A257" s="658" t="s">
        <v>516</v>
      </c>
      <c r="B257" s="659" t="s">
        <v>517</v>
      </c>
      <c r="C257" s="662" t="s">
        <v>530</v>
      </c>
      <c r="D257" s="683" t="s">
        <v>2176</v>
      </c>
      <c r="E257" s="662" t="s">
        <v>4332</v>
      </c>
      <c r="F257" s="683" t="s">
        <v>4333</v>
      </c>
      <c r="G257" s="662" t="s">
        <v>3464</v>
      </c>
      <c r="H257" s="662" t="s">
        <v>3465</v>
      </c>
      <c r="I257" s="674">
        <v>2.85</v>
      </c>
      <c r="J257" s="674">
        <v>400</v>
      </c>
      <c r="K257" s="675">
        <v>1140</v>
      </c>
    </row>
    <row r="258" spans="1:11" ht="14.4" customHeight="1" x14ac:dyDescent="0.3">
      <c r="A258" s="658" t="s">
        <v>516</v>
      </c>
      <c r="B258" s="659" t="s">
        <v>517</v>
      </c>
      <c r="C258" s="662" t="s">
        <v>530</v>
      </c>
      <c r="D258" s="683" t="s">
        <v>2176</v>
      </c>
      <c r="E258" s="662" t="s">
        <v>4332</v>
      </c>
      <c r="F258" s="683" t="s">
        <v>4333</v>
      </c>
      <c r="G258" s="662" t="s">
        <v>3668</v>
      </c>
      <c r="H258" s="662" t="s">
        <v>3669</v>
      </c>
      <c r="I258" s="674">
        <v>1249.6600000000001</v>
      </c>
      <c r="J258" s="674">
        <v>24</v>
      </c>
      <c r="K258" s="675">
        <v>29991.899999999998</v>
      </c>
    </row>
    <row r="259" spans="1:11" ht="14.4" customHeight="1" x14ac:dyDescent="0.3">
      <c r="A259" s="658" t="s">
        <v>516</v>
      </c>
      <c r="B259" s="659" t="s">
        <v>517</v>
      </c>
      <c r="C259" s="662" t="s">
        <v>530</v>
      </c>
      <c r="D259" s="683" t="s">
        <v>2176</v>
      </c>
      <c r="E259" s="662" t="s">
        <v>4332</v>
      </c>
      <c r="F259" s="683" t="s">
        <v>4333</v>
      </c>
      <c r="G259" s="662" t="s">
        <v>3466</v>
      </c>
      <c r="H259" s="662" t="s">
        <v>3467</v>
      </c>
      <c r="I259" s="674">
        <v>379.48750000000001</v>
      </c>
      <c r="J259" s="674">
        <v>13</v>
      </c>
      <c r="K259" s="675">
        <v>4933.33</v>
      </c>
    </row>
    <row r="260" spans="1:11" ht="14.4" customHeight="1" x14ac:dyDescent="0.3">
      <c r="A260" s="658" t="s">
        <v>516</v>
      </c>
      <c r="B260" s="659" t="s">
        <v>517</v>
      </c>
      <c r="C260" s="662" t="s">
        <v>530</v>
      </c>
      <c r="D260" s="683" t="s">
        <v>2176</v>
      </c>
      <c r="E260" s="662" t="s">
        <v>4332</v>
      </c>
      <c r="F260" s="683" t="s">
        <v>4333</v>
      </c>
      <c r="G260" s="662" t="s">
        <v>3468</v>
      </c>
      <c r="H260" s="662" t="s">
        <v>3469</v>
      </c>
      <c r="I260" s="674">
        <v>511.83</v>
      </c>
      <c r="J260" s="674">
        <v>10</v>
      </c>
      <c r="K260" s="675">
        <v>5118.3</v>
      </c>
    </row>
    <row r="261" spans="1:11" ht="14.4" customHeight="1" x14ac:dyDescent="0.3">
      <c r="A261" s="658" t="s">
        <v>516</v>
      </c>
      <c r="B261" s="659" t="s">
        <v>517</v>
      </c>
      <c r="C261" s="662" t="s">
        <v>530</v>
      </c>
      <c r="D261" s="683" t="s">
        <v>2176</v>
      </c>
      <c r="E261" s="662" t="s">
        <v>4332</v>
      </c>
      <c r="F261" s="683" t="s">
        <v>4333</v>
      </c>
      <c r="G261" s="662" t="s">
        <v>3470</v>
      </c>
      <c r="H261" s="662" t="s">
        <v>3471</v>
      </c>
      <c r="I261" s="674">
        <v>266.2</v>
      </c>
      <c r="J261" s="674">
        <v>20</v>
      </c>
      <c r="K261" s="675">
        <v>5324</v>
      </c>
    </row>
    <row r="262" spans="1:11" ht="14.4" customHeight="1" x14ac:dyDescent="0.3">
      <c r="A262" s="658" t="s">
        <v>516</v>
      </c>
      <c r="B262" s="659" t="s">
        <v>517</v>
      </c>
      <c r="C262" s="662" t="s">
        <v>530</v>
      </c>
      <c r="D262" s="683" t="s">
        <v>2176</v>
      </c>
      <c r="E262" s="662" t="s">
        <v>4332</v>
      </c>
      <c r="F262" s="683" t="s">
        <v>4333</v>
      </c>
      <c r="G262" s="662" t="s">
        <v>3670</v>
      </c>
      <c r="H262" s="662" t="s">
        <v>3671</v>
      </c>
      <c r="I262" s="674">
        <v>0.59857142857142864</v>
      </c>
      <c r="J262" s="674">
        <v>3800</v>
      </c>
      <c r="K262" s="675">
        <v>2270</v>
      </c>
    </row>
    <row r="263" spans="1:11" ht="14.4" customHeight="1" x14ac:dyDescent="0.3">
      <c r="A263" s="658" t="s">
        <v>516</v>
      </c>
      <c r="B263" s="659" t="s">
        <v>517</v>
      </c>
      <c r="C263" s="662" t="s">
        <v>530</v>
      </c>
      <c r="D263" s="683" t="s">
        <v>2176</v>
      </c>
      <c r="E263" s="662" t="s">
        <v>4332</v>
      </c>
      <c r="F263" s="683" t="s">
        <v>4333</v>
      </c>
      <c r="G263" s="662" t="s">
        <v>3672</v>
      </c>
      <c r="H263" s="662" t="s">
        <v>3673</v>
      </c>
      <c r="I263" s="674">
        <v>4022.0399999999995</v>
      </c>
      <c r="J263" s="674">
        <v>12</v>
      </c>
      <c r="K263" s="675">
        <v>48264.479999999996</v>
      </c>
    </row>
    <row r="264" spans="1:11" ht="14.4" customHeight="1" x14ac:dyDescent="0.3">
      <c r="A264" s="658" t="s">
        <v>516</v>
      </c>
      <c r="B264" s="659" t="s">
        <v>517</v>
      </c>
      <c r="C264" s="662" t="s">
        <v>530</v>
      </c>
      <c r="D264" s="683" t="s">
        <v>2176</v>
      </c>
      <c r="E264" s="662" t="s">
        <v>4332</v>
      </c>
      <c r="F264" s="683" t="s">
        <v>4333</v>
      </c>
      <c r="G264" s="662" t="s">
        <v>3478</v>
      </c>
      <c r="H264" s="662" t="s">
        <v>3479</v>
      </c>
      <c r="I264" s="674">
        <v>2.9025000000000003</v>
      </c>
      <c r="J264" s="674">
        <v>400</v>
      </c>
      <c r="K264" s="675">
        <v>1161</v>
      </c>
    </row>
    <row r="265" spans="1:11" ht="14.4" customHeight="1" x14ac:dyDescent="0.3">
      <c r="A265" s="658" t="s">
        <v>516</v>
      </c>
      <c r="B265" s="659" t="s">
        <v>517</v>
      </c>
      <c r="C265" s="662" t="s">
        <v>530</v>
      </c>
      <c r="D265" s="683" t="s">
        <v>2176</v>
      </c>
      <c r="E265" s="662" t="s">
        <v>4332</v>
      </c>
      <c r="F265" s="683" t="s">
        <v>4333</v>
      </c>
      <c r="G265" s="662" t="s">
        <v>3674</v>
      </c>
      <c r="H265" s="662" t="s">
        <v>3675</v>
      </c>
      <c r="I265" s="674">
        <v>5.13</v>
      </c>
      <c r="J265" s="674">
        <v>640</v>
      </c>
      <c r="K265" s="675">
        <v>3283.2</v>
      </c>
    </row>
    <row r="266" spans="1:11" ht="14.4" customHeight="1" x14ac:dyDescent="0.3">
      <c r="A266" s="658" t="s">
        <v>516</v>
      </c>
      <c r="B266" s="659" t="s">
        <v>517</v>
      </c>
      <c r="C266" s="662" t="s">
        <v>530</v>
      </c>
      <c r="D266" s="683" t="s">
        <v>2176</v>
      </c>
      <c r="E266" s="662" t="s">
        <v>4332</v>
      </c>
      <c r="F266" s="683" t="s">
        <v>4333</v>
      </c>
      <c r="G266" s="662" t="s">
        <v>3676</v>
      </c>
      <c r="H266" s="662" t="s">
        <v>3677</v>
      </c>
      <c r="I266" s="674">
        <v>32.668333333333344</v>
      </c>
      <c r="J266" s="674">
        <v>300</v>
      </c>
      <c r="K266" s="675">
        <v>9800.35</v>
      </c>
    </row>
    <row r="267" spans="1:11" ht="14.4" customHeight="1" x14ac:dyDescent="0.3">
      <c r="A267" s="658" t="s">
        <v>516</v>
      </c>
      <c r="B267" s="659" t="s">
        <v>517</v>
      </c>
      <c r="C267" s="662" t="s">
        <v>530</v>
      </c>
      <c r="D267" s="683" t="s">
        <v>2176</v>
      </c>
      <c r="E267" s="662" t="s">
        <v>4332</v>
      </c>
      <c r="F267" s="683" t="s">
        <v>4333</v>
      </c>
      <c r="G267" s="662" t="s">
        <v>3678</v>
      </c>
      <c r="H267" s="662" t="s">
        <v>3679</v>
      </c>
      <c r="I267" s="674">
        <v>40.869999999999997</v>
      </c>
      <c r="J267" s="674">
        <v>60</v>
      </c>
      <c r="K267" s="675">
        <v>2452.1999999999998</v>
      </c>
    </row>
    <row r="268" spans="1:11" ht="14.4" customHeight="1" x14ac:dyDescent="0.3">
      <c r="A268" s="658" t="s">
        <v>516</v>
      </c>
      <c r="B268" s="659" t="s">
        <v>517</v>
      </c>
      <c r="C268" s="662" t="s">
        <v>530</v>
      </c>
      <c r="D268" s="683" t="s">
        <v>2176</v>
      </c>
      <c r="E268" s="662" t="s">
        <v>4332</v>
      </c>
      <c r="F268" s="683" t="s">
        <v>4333</v>
      </c>
      <c r="G268" s="662" t="s">
        <v>3680</v>
      </c>
      <c r="H268" s="662" t="s">
        <v>3681</v>
      </c>
      <c r="I268" s="674">
        <v>7.95</v>
      </c>
      <c r="J268" s="674">
        <v>1000</v>
      </c>
      <c r="K268" s="675">
        <v>7950</v>
      </c>
    </row>
    <row r="269" spans="1:11" ht="14.4" customHeight="1" x14ac:dyDescent="0.3">
      <c r="A269" s="658" t="s">
        <v>516</v>
      </c>
      <c r="B269" s="659" t="s">
        <v>517</v>
      </c>
      <c r="C269" s="662" t="s">
        <v>530</v>
      </c>
      <c r="D269" s="683" t="s">
        <v>2176</v>
      </c>
      <c r="E269" s="662" t="s">
        <v>4332</v>
      </c>
      <c r="F269" s="683" t="s">
        <v>4333</v>
      </c>
      <c r="G269" s="662" t="s">
        <v>3682</v>
      </c>
      <c r="H269" s="662" t="s">
        <v>3683</v>
      </c>
      <c r="I269" s="674">
        <v>124.50666666666666</v>
      </c>
      <c r="J269" s="674">
        <v>5</v>
      </c>
      <c r="K269" s="675">
        <v>623.6400000000001</v>
      </c>
    </row>
    <row r="270" spans="1:11" ht="14.4" customHeight="1" x14ac:dyDescent="0.3">
      <c r="A270" s="658" t="s">
        <v>516</v>
      </c>
      <c r="B270" s="659" t="s">
        <v>517</v>
      </c>
      <c r="C270" s="662" t="s">
        <v>530</v>
      </c>
      <c r="D270" s="683" t="s">
        <v>2176</v>
      </c>
      <c r="E270" s="662" t="s">
        <v>4332</v>
      </c>
      <c r="F270" s="683" t="s">
        <v>4333</v>
      </c>
      <c r="G270" s="662" t="s">
        <v>3684</v>
      </c>
      <c r="H270" s="662" t="s">
        <v>3685</v>
      </c>
      <c r="I270" s="674">
        <v>22.3</v>
      </c>
      <c r="J270" s="674">
        <v>120</v>
      </c>
      <c r="K270" s="675">
        <v>2676.09</v>
      </c>
    </row>
    <row r="271" spans="1:11" ht="14.4" customHeight="1" x14ac:dyDescent="0.3">
      <c r="A271" s="658" t="s">
        <v>516</v>
      </c>
      <c r="B271" s="659" t="s">
        <v>517</v>
      </c>
      <c r="C271" s="662" t="s">
        <v>530</v>
      </c>
      <c r="D271" s="683" t="s">
        <v>2176</v>
      </c>
      <c r="E271" s="662" t="s">
        <v>4332</v>
      </c>
      <c r="F271" s="683" t="s">
        <v>4333</v>
      </c>
      <c r="G271" s="662" t="s">
        <v>3686</v>
      </c>
      <c r="H271" s="662" t="s">
        <v>3687</v>
      </c>
      <c r="I271" s="674">
        <v>13.12</v>
      </c>
      <c r="J271" s="674">
        <v>250</v>
      </c>
      <c r="K271" s="675">
        <v>3280.36</v>
      </c>
    </row>
    <row r="272" spans="1:11" ht="14.4" customHeight="1" x14ac:dyDescent="0.3">
      <c r="A272" s="658" t="s">
        <v>516</v>
      </c>
      <c r="B272" s="659" t="s">
        <v>517</v>
      </c>
      <c r="C272" s="662" t="s">
        <v>530</v>
      </c>
      <c r="D272" s="683" t="s">
        <v>2176</v>
      </c>
      <c r="E272" s="662" t="s">
        <v>4332</v>
      </c>
      <c r="F272" s="683" t="s">
        <v>4333</v>
      </c>
      <c r="G272" s="662" t="s">
        <v>3688</v>
      </c>
      <c r="H272" s="662" t="s">
        <v>3689</v>
      </c>
      <c r="I272" s="674">
        <v>45.13</v>
      </c>
      <c r="J272" s="674">
        <v>20</v>
      </c>
      <c r="K272" s="675">
        <v>902.67</v>
      </c>
    </row>
    <row r="273" spans="1:11" ht="14.4" customHeight="1" x14ac:dyDescent="0.3">
      <c r="A273" s="658" t="s">
        <v>516</v>
      </c>
      <c r="B273" s="659" t="s">
        <v>517</v>
      </c>
      <c r="C273" s="662" t="s">
        <v>530</v>
      </c>
      <c r="D273" s="683" t="s">
        <v>2176</v>
      </c>
      <c r="E273" s="662" t="s">
        <v>4332</v>
      </c>
      <c r="F273" s="683" t="s">
        <v>4333</v>
      </c>
      <c r="G273" s="662" t="s">
        <v>3482</v>
      </c>
      <c r="H273" s="662" t="s">
        <v>3483</v>
      </c>
      <c r="I273" s="674">
        <v>84.91</v>
      </c>
      <c r="J273" s="674">
        <v>220</v>
      </c>
      <c r="K273" s="675">
        <v>18679.510000000002</v>
      </c>
    </row>
    <row r="274" spans="1:11" ht="14.4" customHeight="1" x14ac:dyDescent="0.3">
      <c r="A274" s="658" t="s">
        <v>516</v>
      </c>
      <c r="B274" s="659" t="s">
        <v>517</v>
      </c>
      <c r="C274" s="662" t="s">
        <v>530</v>
      </c>
      <c r="D274" s="683" t="s">
        <v>2176</v>
      </c>
      <c r="E274" s="662" t="s">
        <v>4332</v>
      </c>
      <c r="F274" s="683" t="s">
        <v>4333</v>
      </c>
      <c r="G274" s="662" t="s">
        <v>3484</v>
      </c>
      <c r="H274" s="662" t="s">
        <v>3485</v>
      </c>
      <c r="I274" s="674">
        <v>741.73</v>
      </c>
      <c r="J274" s="674">
        <v>32</v>
      </c>
      <c r="K274" s="675">
        <v>24471.040000000001</v>
      </c>
    </row>
    <row r="275" spans="1:11" ht="14.4" customHeight="1" x14ac:dyDescent="0.3">
      <c r="A275" s="658" t="s">
        <v>516</v>
      </c>
      <c r="B275" s="659" t="s">
        <v>517</v>
      </c>
      <c r="C275" s="662" t="s">
        <v>530</v>
      </c>
      <c r="D275" s="683" t="s">
        <v>2176</v>
      </c>
      <c r="E275" s="662" t="s">
        <v>4332</v>
      </c>
      <c r="F275" s="683" t="s">
        <v>4333</v>
      </c>
      <c r="G275" s="662" t="s">
        <v>3690</v>
      </c>
      <c r="H275" s="662" t="s">
        <v>3691</v>
      </c>
      <c r="I275" s="674">
        <v>148.55999999999997</v>
      </c>
      <c r="J275" s="674">
        <v>360</v>
      </c>
      <c r="K275" s="675">
        <v>53482</v>
      </c>
    </row>
    <row r="276" spans="1:11" ht="14.4" customHeight="1" x14ac:dyDescent="0.3">
      <c r="A276" s="658" t="s">
        <v>516</v>
      </c>
      <c r="B276" s="659" t="s">
        <v>517</v>
      </c>
      <c r="C276" s="662" t="s">
        <v>530</v>
      </c>
      <c r="D276" s="683" t="s">
        <v>2176</v>
      </c>
      <c r="E276" s="662" t="s">
        <v>4332</v>
      </c>
      <c r="F276" s="683" t="s">
        <v>4333</v>
      </c>
      <c r="G276" s="662" t="s">
        <v>3692</v>
      </c>
      <c r="H276" s="662" t="s">
        <v>3693</v>
      </c>
      <c r="I276" s="674">
        <v>123.18</v>
      </c>
      <c r="J276" s="674">
        <v>100</v>
      </c>
      <c r="K276" s="675">
        <v>12317.7</v>
      </c>
    </row>
    <row r="277" spans="1:11" ht="14.4" customHeight="1" x14ac:dyDescent="0.3">
      <c r="A277" s="658" t="s">
        <v>516</v>
      </c>
      <c r="B277" s="659" t="s">
        <v>517</v>
      </c>
      <c r="C277" s="662" t="s">
        <v>530</v>
      </c>
      <c r="D277" s="683" t="s">
        <v>2176</v>
      </c>
      <c r="E277" s="662" t="s">
        <v>4332</v>
      </c>
      <c r="F277" s="683" t="s">
        <v>4333</v>
      </c>
      <c r="G277" s="662" t="s">
        <v>3488</v>
      </c>
      <c r="H277" s="662" t="s">
        <v>3489</v>
      </c>
      <c r="I277" s="674">
        <v>15.004999999999999</v>
      </c>
      <c r="J277" s="674">
        <v>80</v>
      </c>
      <c r="K277" s="675">
        <v>1200.4000000000001</v>
      </c>
    </row>
    <row r="278" spans="1:11" ht="14.4" customHeight="1" x14ac:dyDescent="0.3">
      <c r="A278" s="658" t="s">
        <v>516</v>
      </c>
      <c r="B278" s="659" t="s">
        <v>517</v>
      </c>
      <c r="C278" s="662" t="s">
        <v>530</v>
      </c>
      <c r="D278" s="683" t="s">
        <v>2176</v>
      </c>
      <c r="E278" s="662" t="s">
        <v>4332</v>
      </c>
      <c r="F278" s="683" t="s">
        <v>4333</v>
      </c>
      <c r="G278" s="662" t="s">
        <v>3694</v>
      </c>
      <c r="H278" s="662" t="s">
        <v>3695</v>
      </c>
      <c r="I278" s="674">
        <v>32.9</v>
      </c>
      <c r="J278" s="674">
        <v>90</v>
      </c>
      <c r="K278" s="675">
        <v>2961</v>
      </c>
    </row>
    <row r="279" spans="1:11" ht="14.4" customHeight="1" x14ac:dyDescent="0.3">
      <c r="A279" s="658" t="s">
        <v>516</v>
      </c>
      <c r="B279" s="659" t="s">
        <v>517</v>
      </c>
      <c r="C279" s="662" t="s">
        <v>530</v>
      </c>
      <c r="D279" s="683" t="s">
        <v>2176</v>
      </c>
      <c r="E279" s="662" t="s">
        <v>4332</v>
      </c>
      <c r="F279" s="683" t="s">
        <v>4333</v>
      </c>
      <c r="G279" s="662" t="s">
        <v>3696</v>
      </c>
      <c r="H279" s="662" t="s">
        <v>3697</v>
      </c>
      <c r="I279" s="674">
        <v>64.61</v>
      </c>
      <c r="J279" s="674">
        <v>50</v>
      </c>
      <c r="K279" s="675">
        <v>3230.7</v>
      </c>
    </row>
    <row r="280" spans="1:11" ht="14.4" customHeight="1" x14ac:dyDescent="0.3">
      <c r="A280" s="658" t="s">
        <v>516</v>
      </c>
      <c r="B280" s="659" t="s">
        <v>517</v>
      </c>
      <c r="C280" s="662" t="s">
        <v>530</v>
      </c>
      <c r="D280" s="683" t="s">
        <v>2176</v>
      </c>
      <c r="E280" s="662" t="s">
        <v>4332</v>
      </c>
      <c r="F280" s="683" t="s">
        <v>4333</v>
      </c>
      <c r="G280" s="662" t="s">
        <v>3698</v>
      </c>
      <c r="H280" s="662" t="s">
        <v>3699</v>
      </c>
      <c r="I280" s="674">
        <v>84.34</v>
      </c>
      <c r="J280" s="674">
        <v>25</v>
      </c>
      <c r="K280" s="675">
        <v>2108.4499999999998</v>
      </c>
    </row>
    <row r="281" spans="1:11" ht="14.4" customHeight="1" x14ac:dyDescent="0.3">
      <c r="A281" s="658" t="s">
        <v>516</v>
      </c>
      <c r="B281" s="659" t="s">
        <v>517</v>
      </c>
      <c r="C281" s="662" t="s">
        <v>530</v>
      </c>
      <c r="D281" s="683" t="s">
        <v>2176</v>
      </c>
      <c r="E281" s="662" t="s">
        <v>4332</v>
      </c>
      <c r="F281" s="683" t="s">
        <v>4333</v>
      </c>
      <c r="G281" s="662" t="s">
        <v>3700</v>
      </c>
      <c r="H281" s="662" t="s">
        <v>3701</v>
      </c>
      <c r="I281" s="674">
        <v>1.94</v>
      </c>
      <c r="J281" s="674">
        <v>100</v>
      </c>
      <c r="K281" s="675">
        <v>194</v>
      </c>
    </row>
    <row r="282" spans="1:11" ht="14.4" customHeight="1" x14ac:dyDescent="0.3">
      <c r="A282" s="658" t="s">
        <v>516</v>
      </c>
      <c r="B282" s="659" t="s">
        <v>517</v>
      </c>
      <c r="C282" s="662" t="s">
        <v>530</v>
      </c>
      <c r="D282" s="683" t="s">
        <v>2176</v>
      </c>
      <c r="E282" s="662" t="s">
        <v>4332</v>
      </c>
      <c r="F282" s="683" t="s">
        <v>4333</v>
      </c>
      <c r="G282" s="662" t="s">
        <v>3496</v>
      </c>
      <c r="H282" s="662" t="s">
        <v>3497</v>
      </c>
      <c r="I282" s="674">
        <v>5.2</v>
      </c>
      <c r="J282" s="674">
        <v>5015</v>
      </c>
      <c r="K282" s="675">
        <v>26078</v>
      </c>
    </row>
    <row r="283" spans="1:11" ht="14.4" customHeight="1" x14ac:dyDescent="0.3">
      <c r="A283" s="658" t="s">
        <v>516</v>
      </c>
      <c r="B283" s="659" t="s">
        <v>517</v>
      </c>
      <c r="C283" s="662" t="s">
        <v>530</v>
      </c>
      <c r="D283" s="683" t="s">
        <v>2176</v>
      </c>
      <c r="E283" s="662" t="s">
        <v>4332</v>
      </c>
      <c r="F283" s="683" t="s">
        <v>4333</v>
      </c>
      <c r="G283" s="662" t="s">
        <v>3498</v>
      </c>
      <c r="H283" s="662" t="s">
        <v>3499</v>
      </c>
      <c r="I283" s="674">
        <v>13.2</v>
      </c>
      <c r="J283" s="674">
        <v>10</v>
      </c>
      <c r="K283" s="675">
        <v>132</v>
      </c>
    </row>
    <row r="284" spans="1:11" ht="14.4" customHeight="1" x14ac:dyDescent="0.3">
      <c r="A284" s="658" t="s">
        <v>516</v>
      </c>
      <c r="B284" s="659" t="s">
        <v>517</v>
      </c>
      <c r="C284" s="662" t="s">
        <v>530</v>
      </c>
      <c r="D284" s="683" t="s">
        <v>2176</v>
      </c>
      <c r="E284" s="662" t="s">
        <v>4332</v>
      </c>
      <c r="F284" s="683" t="s">
        <v>4333</v>
      </c>
      <c r="G284" s="662" t="s">
        <v>3500</v>
      </c>
      <c r="H284" s="662" t="s">
        <v>3501</v>
      </c>
      <c r="I284" s="674">
        <v>13.2</v>
      </c>
      <c r="J284" s="674">
        <v>20</v>
      </c>
      <c r="K284" s="675">
        <v>264</v>
      </c>
    </row>
    <row r="285" spans="1:11" ht="14.4" customHeight="1" x14ac:dyDescent="0.3">
      <c r="A285" s="658" t="s">
        <v>516</v>
      </c>
      <c r="B285" s="659" t="s">
        <v>517</v>
      </c>
      <c r="C285" s="662" t="s">
        <v>530</v>
      </c>
      <c r="D285" s="683" t="s">
        <v>2176</v>
      </c>
      <c r="E285" s="662" t="s">
        <v>4332</v>
      </c>
      <c r="F285" s="683" t="s">
        <v>4333</v>
      </c>
      <c r="G285" s="662" t="s">
        <v>3702</v>
      </c>
      <c r="H285" s="662" t="s">
        <v>3703</v>
      </c>
      <c r="I285" s="674">
        <v>13.2</v>
      </c>
      <c r="J285" s="674">
        <v>10</v>
      </c>
      <c r="K285" s="675">
        <v>132</v>
      </c>
    </row>
    <row r="286" spans="1:11" ht="14.4" customHeight="1" x14ac:dyDescent="0.3">
      <c r="A286" s="658" t="s">
        <v>516</v>
      </c>
      <c r="B286" s="659" t="s">
        <v>517</v>
      </c>
      <c r="C286" s="662" t="s">
        <v>530</v>
      </c>
      <c r="D286" s="683" t="s">
        <v>2176</v>
      </c>
      <c r="E286" s="662" t="s">
        <v>4332</v>
      </c>
      <c r="F286" s="683" t="s">
        <v>4333</v>
      </c>
      <c r="G286" s="662" t="s">
        <v>3502</v>
      </c>
      <c r="H286" s="662" t="s">
        <v>3503</v>
      </c>
      <c r="I286" s="674">
        <v>1.5550000000000002</v>
      </c>
      <c r="J286" s="674">
        <v>1125</v>
      </c>
      <c r="K286" s="675">
        <v>1750.5</v>
      </c>
    </row>
    <row r="287" spans="1:11" ht="14.4" customHeight="1" x14ac:dyDescent="0.3">
      <c r="A287" s="658" t="s">
        <v>516</v>
      </c>
      <c r="B287" s="659" t="s">
        <v>517</v>
      </c>
      <c r="C287" s="662" t="s">
        <v>530</v>
      </c>
      <c r="D287" s="683" t="s">
        <v>2176</v>
      </c>
      <c r="E287" s="662" t="s">
        <v>4332</v>
      </c>
      <c r="F287" s="683" t="s">
        <v>4333</v>
      </c>
      <c r="G287" s="662" t="s">
        <v>3704</v>
      </c>
      <c r="H287" s="662" t="s">
        <v>3705</v>
      </c>
      <c r="I287" s="674">
        <v>21.24</v>
      </c>
      <c r="J287" s="674">
        <v>50</v>
      </c>
      <c r="K287" s="675">
        <v>1062</v>
      </c>
    </row>
    <row r="288" spans="1:11" ht="14.4" customHeight="1" x14ac:dyDescent="0.3">
      <c r="A288" s="658" t="s">
        <v>516</v>
      </c>
      <c r="B288" s="659" t="s">
        <v>517</v>
      </c>
      <c r="C288" s="662" t="s">
        <v>530</v>
      </c>
      <c r="D288" s="683" t="s">
        <v>2176</v>
      </c>
      <c r="E288" s="662" t="s">
        <v>4332</v>
      </c>
      <c r="F288" s="683" t="s">
        <v>4333</v>
      </c>
      <c r="G288" s="662" t="s">
        <v>3706</v>
      </c>
      <c r="H288" s="662" t="s">
        <v>3707</v>
      </c>
      <c r="I288" s="674">
        <v>13.19</v>
      </c>
      <c r="J288" s="674">
        <v>20</v>
      </c>
      <c r="K288" s="675">
        <v>263.8</v>
      </c>
    </row>
    <row r="289" spans="1:11" ht="14.4" customHeight="1" x14ac:dyDescent="0.3">
      <c r="A289" s="658" t="s">
        <v>516</v>
      </c>
      <c r="B289" s="659" t="s">
        <v>517</v>
      </c>
      <c r="C289" s="662" t="s">
        <v>530</v>
      </c>
      <c r="D289" s="683" t="s">
        <v>2176</v>
      </c>
      <c r="E289" s="662" t="s">
        <v>4332</v>
      </c>
      <c r="F289" s="683" t="s">
        <v>4333</v>
      </c>
      <c r="G289" s="662" t="s">
        <v>3708</v>
      </c>
      <c r="H289" s="662" t="s">
        <v>3709</v>
      </c>
      <c r="I289" s="674">
        <v>6.6550000000000002</v>
      </c>
      <c r="J289" s="674">
        <v>15</v>
      </c>
      <c r="K289" s="675">
        <v>99.85</v>
      </c>
    </row>
    <row r="290" spans="1:11" ht="14.4" customHeight="1" x14ac:dyDescent="0.3">
      <c r="A290" s="658" t="s">
        <v>516</v>
      </c>
      <c r="B290" s="659" t="s">
        <v>517</v>
      </c>
      <c r="C290" s="662" t="s">
        <v>530</v>
      </c>
      <c r="D290" s="683" t="s">
        <v>2176</v>
      </c>
      <c r="E290" s="662" t="s">
        <v>4332</v>
      </c>
      <c r="F290" s="683" t="s">
        <v>4333</v>
      </c>
      <c r="G290" s="662" t="s">
        <v>3710</v>
      </c>
      <c r="H290" s="662" t="s">
        <v>3711</v>
      </c>
      <c r="I290" s="674">
        <v>6.6550000000000002</v>
      </c>
      <c r="J290" s="674">
        <v>20</v>
      </c>
      <c r="K290" s="675">
        <v>133.1</v>
      </c>
    </row>
    <row r="291" spans="1:11" ht="14.4" customHeight="1" x14ac:dyDescent="0.3">
      <c r="A291" s="658" t="s">
        <v>516</v>
      </c>
      <c r="B291" s="659" t="s">
        <v>517</v>
      </c>
      <c r="C291" s="662" t="s">
        <v>530</v>
      </c>
      <c r="D291" s="683" t="s">
        <v>2176</v>
      </c>
      <c r="E291" s="662" t="s">
        <v>4332</v>
      </c>
      <c r="F291" s="683" t="s">
        <v>4333</v>
      </c>
      <c r="G291" s="662" t="s">
        <v>3712</v>
      </c>
      <c r="H291" s="662" t="s">
        <v>3713</v>
      </c>
      <c r="I291" s="674">
        <v>6.66</v>
      </c>
      <c r="J291" s="674">
        <v>5</v>
      </c>
      <c r="K291" s="675">
        <v>33.299999999999997</v>
      </c>
    </row>
    <row r="292" spans="1:11" ht="14.4" customHeight="1" x14ac:dyDescent="0.3">
      <c r="A292" s="658" t="s">
        <v>516</v>
      </c>
      <c r="B292" s="659" t="s">
        <v>517</v>
      </c>
      <c r="C292" s="662" t="s">
        <v>530</v>
      </c>
      <c r="D292" s="683" t="s">
        <v>2176</v>
      </c>
      <c r="E292" s="662" t="s">
        <v>4332</v>
      </c>
      <c r="F292" s="683" t="s">
        <v>4333</v>
      </c>
      <c r="G292" s="662" t="s">
        <v>3504</v>
      </c>
      <c r="H292" s="662" t="s">
        <v>3505</v>
      </c>
      <c r="I292" s="674">
        <v>0.47249999999999998</v>
      </c>
      <c r="J292" s="674">
        <v>5200</v>
      </c>
      <c r="K292" s="675">
        <v>2459</v>
      </c>
    </row>
    <row r="293" spans="1:11" ht="14.4" customHeight="1" x14ac:dyDescent="0.3">
      <c r="A293" s="658" t="s">
        <v>516</v>
      </c>
      <c r="B293" s="659" t="s">
        <v>517</v>
      </c>
      <c r="C293" s="662" t="s">
        <v>530</v>
      </c>
      <c r="D293" s="683" t="s">
        <v>2176</v>
      </c>
      <c r="E293" s="662" t="s">
        <v>4332</v>
      </c>
      <c r="F293" s="683" t="s">
        <v>4333</v>
      </c>
      <c r="G293" s="662" t="s">
        <v>3714</v>
      </c>
      <c r="H293" s="662" t="s">
        <v>3715</v>
      </c>
      <c r="I293" s="674">
        <v>0.47</v>
      </c>
      <c r="J293" s="674">
        <v>1000</v>
      </c>
      <c r="K293" s="675">
        <v>470</v>
      </c>
    </row>
    <row r="294" spans="1:11" ht="14.4" customHeight="1" x14ac:dyDescent="0.3">
      <c r="A294" s="658" t="s">
        <v>516</v>
      </c>
      <c r="B294" s="659" t="s">
        <v>517</v>
      </c>
      <c r="C294" s="662" t="s">
        <v>530</v>
      </c>
      <c r="D294" s="683" t="s">
        <v>2176</v>
      </c>
      <c r="E294" s="662" t="s">
        <v>4332</v>
      </c>
      <c r="F294" s="683" t="s">
        <v>4333</v>
      </c>
      <c r="G294" s="662" t="s">
        <v>3506</v>
      </c>
      <c r="H294" s="662" t="s">
        <v>3507</v>
      </c>
      <c r="I294" s="674">
        <v>4.03</v>
      </c>
      <c r="J294" s="674">
        <v>850</v>
      </c>
      <c r="K294" s="675">
        <v>3425.5</v>
      </c>
    </row>
    <row r="295" spans="1:11" ht="14.4" customHeight="1" x14ac:dyDescent="0.3">
      <c r="A295" s="658" t="s">
        <v>516</v>
      </c>
      <c r="B295" s="659" t="s">
        <v>517</v>
      </c>
      <c r="C295" s="662" t="s">
        <v>530</v>
      </c>
      <c r="D295" s="683" t="s">
        <v>2176</v>
      </c>
      <c r="E295" s="662" t="s">
        <v>4332</v>
      </c>
      <c r="F295" s="683" t="s">
        <v>4333</v>
      </c>
      <c r="G295" s="662" t="s">
        <v>3716</v>
      </c>
      <c r="H295" s="662" t="s">
        <v>3717</v>
      </c>
      <c r="I295" s="674">
        <v>2.6025</v>
      </c>
      <c r="J295" s="674">
        <v>450</v>
      </c>
      <c r="K295" s="675">
        <v>1171</v>
      </c>
    </row>
    <row r="296" spans="1:11" ht="14.4" customHeight="1" x14ac:dyDescent="0.3">
      <c r="A296" s="658" t="s">
        <v>516</v>
      </c>
      <c r="B296" s="659" t="s">
        <v>517</v>
      </c>
      <c r="C296" s="662" t="s">
        <v>530</v>
      </c>
      <c r="D296" s="683" t="s">
        <v>2176</v>
      </c>
      <c r="E296" s="662" t="s">
        <v>4332</v>
      </c>
      <c r="F296" s="683" t="s">
        <v>4333</v>
      </c>
      <c r="G296" s="662" t="s">
        <v>3718</v>
      </c>
      <c r="H296" s="662" t="s">
        <v>3719</v>
      </c>
      <c r="I296" s="674">
        <v>2.6</v>
      </c>
      <c r="J296" s="674">
        <v>1200</v>
      </c>
      <c r="K296" s="675">
        <v>3120</v>
      </c>
    </row>
    <row r="297" spans="1:11" ht="14.4" customHeight="1" x14ac:dyDescent="0.3">
      <c r="A297" s="658" t="s">
        <v>516</v>
      </c>
      <c r="B297" s="659" t="s">
        <v>517</v>
      </c>
      <c r="C297" s="662" t="s">
        <v>530</v>
      </c>
      <c r="D297" s="683" t="s">
        <v>2176</v>
      </c>
      <c r="E297" s="662" t="s">
        <v>4332</v>
      </c>
      <c r="F297" s="683" t="s">
        <v>4333</v>
      </c>
      <c r="G297" s="662" t="s">
        <v>3720</v>
      </c>
      <c r="H297" s="662" t="s">
        <v>3721</v>
      </c>
      <c r="I297" s="674">
        <v>2.6</v>
      </c>
      <c r="J297" s="674">
        <v>1000</v>
      </c>
      <c r="K297" s="675">
        <v>2600</v>
      </c>
    </row>
    <row r="298" spans="1:11" ht="14.4" customHeight="1" x14ac:dyDescent="0.3">
      <c r="A298" s="658" t="s">
        <v>516</v>
      </c>
      <c r="B298" s="659" t="s">
        <v>517</v>
      </c>
      <c r="C298" s="662" t="s">
        <v>530</v>
      </c>
      <c r="D298" s="683" t="s">
        <v>2176</v>
      </c>
      <c r="E298" s="662" t="s">
        <v>4332</v>
      </c>
      <c r="F298" s="683" t="s">
        <v>4333</v>
      </c>
      <c r="G298" s="662" t="s">
        <v>3722</v>
      </c>
      <c r="H298" s="662" t="s">
        <v>3723</v>
      </c>
      <c r="I298" s="674">
        <v>227.48</v>
      </c>
      <c r="J298" s="674">
        <v>25</v>
      </c>
      <c r="K298" s="675">
        <v>5687</v>
      </c>
    </row>
    <row r="299" spans="1:11" ht="14.4" customHeight="1" x14ac:dyDescent="0.3">
      <c r="A299" s="658" t="s">
        <v>516</v>
      </c>
      <c r="B299" s="659" t="s">
        <v>517</v>
      </c>
      <c r="C299" s="662" t="s">
        <v>530</v>
      </c>
      <c r="D299" s="683" t="s">
        <v>2176</v>
      </c>
      <c r="E299" s="662" t="s">
        <v>4332</v>
      </c>
      <c r="F299" s="683" t="s">
        <v>4333</v>
      </c>
      <c r="G299" s="662" t="s">
        <v>3724</v>
      </c>
      <c r="H299" s="662" t="s">
        <v>3725</v>
      </c>
      <c r="I299" s="674">
        <v>15.39</v>
      </c>
      <c r="J299" s="674">
        <v>650</v>
      </c>
      <c r="K299" s="675">
        <v>10004.58</v>
      </c>
    </row>
    <row r="300" spans="1:11" ht="14.4" customHeight="1" x14ac:dyDescent="0.3">
      <c r="A300" s="658" t="s">
        <v>516</v>
      </c>
      <c r="B300" s="659" t="s">
        <v>517</v>
      </c>
      <c r="C300" s="662" t="s">
        <v>530</v>
      </c>
      <c r="D300" s="683" t="s">
        <v>2176</v>
      </c>
      <c r="E300" s="662" t="s">
        <v>4332</v>
      </c>
      <c r="F300" s="683" t="s">
        <v>4333</v>
      </c>
      <c r="G300" s="662" t="s">
        <v>3726</v>
      </c>
      <c r="H300" s="662" t="s">
        <v>3727</v>
      </c>
      <c r="I300" s="674">
        <v>227.47666666666666</v>
      </c>
      <c r="J300" s="674">
        <v>50</v>
      </c>
      <c r="K300" s="675">
        <v>11374</v>
      </c>
    </row>
    <row r="301" spans="1:11" ht="14.4" customHeight="1" x14ac:dyDescent="0.3">
      <c r="A301" s="658" t="s">
        <v>516</v>
      </c>
      <c r="B301" s="659" t="s">
        <v>517</v>
      </c>
      <c r="C301" s="662" t="s">
        <v>530</v>
      </c>
      <c r="D301" s="683" t="s">
        <v>2176</v>
      </c>
      <c r="E301" s="662" t="s">
        <v>4332</v>
      </c>
      <c r="F301" s="683" t="s">
        <v>4333</v>
      </c>
      <c r="G301" s="662" t="s">
        <v>3728</v>
      </c>
      <c r="H301" s="662" t="s">
        <v>3729</v>
      </c>
      <c r="I301" s="674">
        <v>649.77</v>
      </c>
      <c r="J301" s="674">
        <v>10</v>
      </c>
      <c r="K301" s="675">
        <v>6497.7</v>
      </c>
    </row>
    <row r="302" spans="1:11" ht="14.4" customHeight="1" x14ac:dyDescent="0.3">
      <c r="A302" s="658" t="s">
        <v>516</v>
      </c>
      <c r="B302" s="659" t="s">
        <v>517</v>
      </c>
      <c r="C302" s="662" t="s">
        <v>530</v>
      </c>
      <c r="D302" s="683" t="s">
        <v>2176</v>
      </c>
      <c r="E302" s="662" t="s">
        <v>4332</v>
      </c>
      <c r="F302" s="683" t="s">
        <v>4333</v>
      </c>
      <c r="G302" s="662" t="s">
        <v>3730</v>
      </c>
      <c r="H302" s="662" t="s">
        <v>3731</v>
      </c>
      <c r="I302" s="674">
        <v>527.96</v>
      </c>
      <c r="J302" s="674">
        <v>10</v>
      </c>
      <c r="K302" s="675">
        <v>5279.61</v>
      </c>
    </row>
    <row r="303" spans="1:11" ht="14.4" customHeight="1" x14ac:dyDescent="0.3">
      <c r="A303" s="658" t="s">
        <v>516</v>
      </c>
      <c r="B303" s="659" t="s">
        <v>517</v>
      </c>
      <c r="C303" s="662" t="s">
        <v>530</v>
      </c>
      <c r="D303" s="683" t="s">
        <v>2176</v>
      </c>
      <c r="E303" s="662" t="s">
        <v>4332</v>
      </c>
      <c r="F303" s="683" t="s">
        <v>4333</v>
      </c>
      <c r="G303" s="662" t="s">
        <v>3732</v>
      </c>
      <c r="H303" s="662" t="s">
        <v>3733</v>
      </c>
      <c r="I303" s="674">
        <v>158.69</v>
      </c>
      <c r="J303" s="674">
        <v>30</v>
      </c>
      <c r="K303" s="675">
        <v>4760.75</v>
      </c>
    </row>
    <row r="304" spans="1:11" ht="14.4" customHeight="1" x14ac:dyDescent="0.3">
      <c r="A304" s="658" t="s">
        <v>516</v>
      </c>
      <c r="B304" s="659" t="s">
        <v>517</v>
      </c>
      <c r="C304" s="662" t="s">
        <v>530</v>
      </c>
      <c r="D304" s="683" t="s">
        <v>2176</v>
      </c>
      <c r="E304" s="662" t="s">
        <v>4332</v>
      </c>
      <c r="F304" s="683" t="s">
        <v>4333</v>
      </c>
      <c r="G304" s="662" t="s">
        <v>3734</v>
      </c>
      <c r="H304" s="662" t="s">
        <v>3735</v>
      </c>
      <c r="I304" s="674">
        <v>43.20000000000001</v>
      </c>
      <c r="J304" s="674">
        <v>90</v>
      </c>
      <c r="K304" s="675">
        <v>3887.7000000000003</v>
      </c>
    </row>
    <row r="305" spans="1:11" ht="14.4" customHeight="1" x14ac:dyDescent="0.3">
      <c r="A305" s="658" t="s">
        <v>516</v>
      </c>
      <c r="B305" s="659" t="s">
        <v>517</v>
      </c>
      <c r="C305" s="662" t="s">
        <v>530</v>
      </c>
      <c r="D305" s="683" t="s">
        <v>2176</v>
      </c>
      <c r="E305" s="662" t="s">
        <v>4332</v>
      </c>
      <c r="F305" s="683" t="s">
        <v>4333</v>
      </c>
      <c r="G305" s="662" t="s">
        <v>3736</v>
      </c>
      <c r="H305" s="662" t="s">
        <v>3737</v>
      </c>
      <c r="I305" s="674">
        <v>646.755</v>
      </c>
      <c r="J305" s="674">
        <v>4</v>
      </c>
      <c r="K305" s="675">
        <v>2587.02</v>
      </c>
    </row>
    <row r="306" spans="1:11" ht="14.4" customHeight="1" x14ac:dyDescent="0.3">
      <c r="A306" s="658" t="s">
        <v>516</v>
      </c>
      <c r="B306" s="659" t="s">
        <v>517</v>
      </c>
      <c r="C306" s="662" t="s">
        <v>530</v>
      </c>
      <c r="D306" s="683" t="s">
        <v>2176</v>
      </c>
      <c r="E306" s="662" t="s">
        <v>4332</v>
      </c>
      <c r="F306" s="683" t="s">
        <v>4333</v>
      </c>
      <c r="G306" s="662" t="s">
        <v>3738</v>
      </c>
      <c r="H306" s="662" t="s">
        <v>3739</v>
      </c>
      <c r="I306" s="674">
        <v>242</v>
      </c>
      <c r="J306" s="674">
        <v>10</v>
      </c>
      <c r="K306" s="675">
        <v>2420</v>
      </c>
    </row>
    <row r="307" spans="1:11" ht="14.4" customHeight="1" x14ac:dyDescent="0.3">
      <c r="A307" s="658" t="s">
        <v>516</v>
      </c>
      <c r="B307" s="659" t="s">
        <v>517</v>
      </c>
      <c r="C307" s="662" t="s">
        <v>530</v>
      </c>
      <c r="D307" s="683" t="s">
        <v>2176</v>
      </c>
      <c r="E307" s="662" t="s">
        <v>4332</v>
      </c>
      <c r="F307" s="683" t="s">
        <v>4333</v>
      </c>
      <c r="G307" s="662" t="s">
        <v>3740</v>
      </c>
      <c r="H307" s="662" t="s">
        <v>3741</v>
      </c>
      <c r="I307" s="674">
        <v>8.4250000000000007</v>
      </c>
      <c r="J307" s="674">
        <v>80</v>
      </c>
      <c r="K307" s="675">
        <v>674</v>
      </c>
    </row>
    <row r="308" spans="1:11" ht="14.4" customHeight="1" x14ac:dyDescent="0.3">
      <c r="A308" s="658" t="s">
        <v>516</v>
      </c>
      <c r="B308" s="659" t="s">
        <v>517</v>
      </c>
      <c r="C308" s="662" t="s">
        <v>530</v>
      </c>
      <c r="D308" s="683" t="s">
        <v>2176</v>
      </c>
      <c r="E308" s="662" t="s">
        <v>4332</v>
      </c>
      <c r="F308" s="683" t="s">
        <v>4333</v>
      </c>
      <c r="G308" s="662" t="s">
        <v>3742</v>
      </c>
      <c r="H308" s="662" t="s">
        <v>3743</v>
      </c>
      <c r="I308" s="674">
        <v>49.91</v>
      </c>
      <c r="J308" s="674">
        <v>50</v>
      </c>
      <c r="K308" s="675">
        <v>2495.63</v>
      </c>
    </row>
    <row r="309" spans="1:11" ht="14.4" customHeight="1" x14ac:dyDescent="0.3">
      <c r="A309" s="658" t="s">
        <v>516</v>
      </c>
      <c r="B309" s="659" t="s">
        <v>517</v>
      </c>
      <c r="C309" s="662" t="s">
        <v>530</v>
      </c>
      <c r="D309" s="683" t="s">
        <v>2176</v>
      </c>
      <c r="E309" s="662" t="s">
        <v>4332</v>
      </c>
      <c r="F309" s="683" t="s">
        <v>4333</v>
      </c>
      <c r="G309" s="662" t="s">
        <v>3744</v>
      </c>
      <c r="H309" s="662" t="s">
        <v>3745</v>
      </c>
      <c r="I309" s="674">
        <v>17.91</v>
      </c>
      <c r="J309" s="674">
        <v>60</v>
      </c>
      <c r="K309" s="675">
        <v>1074.46</v>
      </c>
    </row>
    <row r="310" spans="1:11" ht="14.4" customHeight="1" x14ac:dyDescent="0.3">
      <c r="A310" s="658" t="s">
        <v>516</v>
      </c>
      <c r="B310" s="659" t="s">
        <v>517</v>
      </c>
      <c r="C310" s="662" t="s">
        <v>530</v>
      </c>
      <c r="D310" s="683" t="s">
        <v>2176</v>
      </c>
      <c r="E310" s="662" t="s">
        <v>4332</v>
      </c>
      <c r="F310" s="683" t="s">
        <v>4333</v>
      </c>
      <c r="G310" s="662" t="s">
        <v>3510</v>
      </c>
      <c r="H310" s="662" t="s">
        <v>3511</v>
      </c>
      <c r="I310" s="674">
        <v>61.06</v>
      </c>
      <c r="J310" s="674">
        <v>50</v>
      </c>
      <c r="K310" s="675">
        <v>3052.83</v>
      </c>
    </row>
    <row r="311" spans="1:11" ht="14.4" customHeight="1" x14ac:dyDescent="0.3">
      <c r="A311" s="658" t="s">
        <v>516</v>
      </c>
      <c r="B311" s="659" t="s">
        <v>517</v>
      </c>
      <c r="C311" s="662" t="s">
        <v>530</v>
      </c>
      <c r="D311" s="683" t="s">
        <v>2176</v>
      </c>
      <c r="E311" s="662" t="s">
        <v>4332</v>
      </c>
      <c r="F311" s="683" t="s">
        <v>4333</v>
      </c>
      <c r="G311" s="662" t="s">
        <v>3746</v>
      </c>
      <c r="H311" s="662" t="s">
        <v>3747</v>
      </c>
      <c r="I311" s="674">
        <v>411.4</v>
      </c>
      <c r="J311" s="674">
        <v>10</v>
      </c>
      <c r="K311" s="675">
        <v>4114</v>
      </c>
    </row>
    <row r="312" spans="1:11" ht="14.4" customHeight="1" x14ac:dyDescent="0.3">
      <c r="A312" s="658" t="s">
        <v>516</v>
      </c>
      <c r="B312" s="659" t="s">
        <v>517</v>
      </c>
      <c r="C312" s="662" t="s">
        <v>530</v>
      </c>
      <c r="D312" s="683" t="s">
        <v>2176</v>
      </c>
      <c r="E312" s="662" t="s">
        <v>4332</v>
      </c>
      <c r="F312" s="683" t="s">
        <v>4333</v>
      </c>
      <c r="G312" s="662" t="s">
        <v>3748</v>
      </c>
      <c r="H312" s="662" t="s">
        <v>3749</v>
      </c>
      <c r="I312" s="674">
        <v>20.57</v>
      </c>
      <c r="J312" s="674">
        <v>40</v>
      </c>
      <c r="K312" s="675">
        <v>822.8</v>
      </c>
    </row>
    <row r="313" spans="1:11" ht="14.4" customHeight="1" x14ac:dyDescent="0.3">
      <c r="A313" s="658" t="s">
        <v>516</v>
      </c>
      <c r="B313" s="659" t="s">
        <v>517</v>
      </c>
      <c r="C313" s="662" t="s">
        <v>530</v>
      </c>
      <c r="D313" s="683" t="s">
        <v>2176</v>
      </c>
      <c r="E313" s="662" t="s">
        <v>4332</v>
      </c>
      <c r="F313" s="683" t="s">
        <v>4333</v>
      </c>
      <c r="G313" s="662" t="s">
        <v>3750</v>
      </c>
      <c r="H313" s="662" t="s">
        <v>3751</v>
      </c>
      <c r="I313" s="674">
        <v>188.67999999999998</v>
      </c>
      <c r="J313" s="674">
        <v>7</v>
      </c>
      <c r="K313" s="675">
        <v>1320.76</v>
      </c>
    </row>
    <row r="314" spans="1:11" ht="14.4" customHeight="1" x14ac:dyDescent="0.3">
      <c r="A314" s="658" t="s">
        <v>516</v>
      </c>
      <c r="B314" s="659" t="s">
        <v>517</v>
      </c>
      <c r="C314" s="662" t="s">
        <v>530</v>
      </c>
      <c r="D314" s="683" t="s">
        <v>2176</v>
      </c>
      <c r="E314" s="662" t="s">
        <v>4332</v>
      </c>
      <c r="F314" s="683" t="s">
        <v>4333</v>
      </c>
      <c r="G314" s="662" t="s">
        <v>3752</v>
      </c>
      <c r="H314" s="662" t="s">
        <v>3753</v>
      </c>
      <c r="I314" s="674">
        <v>229.9</v>
      </c>
      <c r="J314" s="674">
        <v>20</v>
      </c>
      <c r="K314" s="675">
        <v>4598</v>
      </c>
    </row>
    <row r="315" spans="1:11" ht="14.4" customHeight="1" x14ac:dyDescent="0.3">
      <c r="A315" s="658" t="s">
        <v>516</v>
      </c>
      <c r="B315" s="659" t="s">
        <v>517</v>
      </c>
      <c r="C315" s="662" t="s">
        <v>530</v>
      </c>
      <c r="D315" s="683" t="s">
        <v>2176</v>
      </c>
      <c r="E315" s="662" t="s">
        <v>4332</v>
      </c>
      <c r="F315" s="683" t="s">
        <v>4333</v>
      </c>
      <c r="G315" s="662" t="s">
        <v>3754</v>
      </c>
      <c r="H315" s="662" t="s">
        <v>3755</v>
      </c>
      <c r="I315" s="674">
        <v>688.91</v>
      </c>
      <c r="J315" s="674">
        <v>6</v>
      </c>
      <c r="K315" s="675">
        <v>4133.4799999999996</v>
      </c>
    </row>
    <row r="316" spans="1:11" ht="14.4" customHeight="1" x14ac:dyDescent="0.3">
      <c r="A316" s="658" t="s">
        <v>516</v>
      </c>
      <c r="B316" s="659" t="s">
        <v>517</v>
      </c>
      <c r="C316" s="662" t="s">
        <v>530</v>
      </c>
      <c r="D316" s="683" t="s">
        <v>2176</v>
      </c>
      <c r="E316" s="662" t="s">
        <v>4332</v>
      </c>
      <c r="F316" s="683" t="s">
        <v>4333</v>
      </c>
      <c r="G316" s="662" t="s">
        <v>3756</v>
      </c>
      <c r="H316" s="662" t="s">
        <v>3757</v>
      </c>
      <c r="I316" s="674">
        <v>26.715</v>
      </c>
      <c r="J316" s="674">
        <v>200</v>
      </c>
      <c r="K316" s="675">
        <v>5343.32</v>
      </c>
    </row>
    <row r="317" spans="1:11" ht="14.4" customHeight="1" x14ac:dyDescent="0.3">
      <c r="A317" s="658" t="s">
        <v>516</v>
      </c>
      <c r="B317" s="659" t="s">
        <v>517</v>
      </c>
      <c r="C317" s="662" t="s">
        <v>530</v>
      </c>
      <c r="D317" s="683" t="s">
        <v>2176</v>
      </c>
      <c r="E317" s="662" t="s">
        <v>4332</v>
      </c>
      <c r="F317" s="683" t="s">
        <v>4333</v>
      </c>
      <c r="G317" s="662" t="s">
        <v>3758</v>
      </c>
      <c r="H317" s="662" t="s">
        <v>3759</v>
      </c>
      <c r="I317" s="674">
        <v>54.28</v>
      </c>
      <c r="J317" s="674">
        <v>240</v>
      </c>
      <c r="K317" s="675">
        <v>13027.349999999999</v>
      </c>
    </row>
    <row r="318" spans="1:11" ht="14.4" customHeight="1" x14ac:dyDescent="0.3">
      <c r="A318" s="658" t="s">
        <v>516</v>
      </c>
      <c r="B318" s="659" t="s">
        <v>517</v>
      </c>
      <c r="C318" s="662" t="s">
        <v>530</v>
      </c>
      <c r="D318" s="683" t="s">
        <v>2176</v>
      </c>
      <c r="E318" s="662" t="s">
        <v>4332</v>
      </c>
      <c r="F318" s="683" t="s">
        <v>4333</v>
      </c>
      <c r="G318" s="662" t="s">
        <v>3760</v>
      </c>
      <c r="H318" s="662" t="s">
        <v>3761</v>
      </c>
      <c r="I318" s="674">
        <v>1249.6600000000001</v>
      </c>
      <c r="J318" s="674">
        <v>12</v>
      </c>
      <c r="K318" s="675">
        <v>14995.96</v>
      </c>
    </row>
    <row r="319" spans="1:11" ht="14.4" customHeight="1" x14ac:dyDescent="0.3">
      <c r="A319" s="658" t="s">
        <v>516</v>
      </c>
      <c r="B319" s="659" t="s">
        <v>517</v>
      </c>
      <c r="C319" s="662" t="s">
        <v>530</v>
      </c>
      <c r="D319" s="683" t="s">
        <v>2176</v>
      </c>
      <c r="E319" s="662" t="s">
        <v>4332</v>
      </c>
      <c r="F319" s="683" t="s">
        <v>4333</v>
      </c>
      <c r="G319" s="662" t="s">
        <v>3762</v>
      </c>
      <c r="H319" s="662" t="s">
        <v>3763</v>
      </c>
      <c r="I319" s="674">
        <v>568.70000000000005</v>
      </c>
      <c r="J319" s="674">
        <v>10</v>
      </c>
      <c r="K319" s="675">
        <v>5687</v>
      </c>
    </row>
    <row r="320" spans="1:11" ht="14.4" customHeight="1" x14ac:dyDescent="0.3">
      <c r="A320" s="658" t="s">
        <v>516</v>
      </c>
      <c r="B320" s="659" t="s">
        <v>517</v>
      </c>
      <c r="C320" s="662" t="s">
        <v>530</v>
      </c>
      <c r="D320" s="683" t="s">
        <v>2176</v>
      </c>
      <c r="E320" s="662" t="s">
        <v>4332</v>
      </c>
      <c r="F320" s="683" t="s">
        <v>4333</v>
      </c>
      <c r="G320" s="662" t="s">
        <v>3764</v>
      </c>
      <c r="H320" s="662" t="s">
        <v>3765</v>
      </c>
      <c r="I320" s="674">
        <v>150</v>
      </c>
      <c r="J320" s="674">
        <v>10</v>
      </c>
      <c r="K320" s="675">
        <v>1500</v>
      </c>
    </row>
    <row r="321" spans="1:11" ht="14.4" customHeight="1" x14ac:dyDescent="0.3">
      <c r="A321" s="658" t="s">
        <v>516</v>
      </c>
      <c r="B321" s="659" t="s">
        <v>517</v>
      </c>
      <c r="C321" s="662" t="s">
        <v>530</v>
      </c>
      <c r="D321" s="683" t="s">
        <v>2176</v>
      </c>
      <c r="E321" s="662" t="s">
        <v>4332</v>
      </c>
      <c r="F321" s="683" t="s">
        <v>4333</v>
      </c>
      <c r="G321" s="662" t="s">
        <v>3766</v>
      </c>
      <c r="H321" s="662" t="s">
        <v>3767</v>
      </c>
      <c r="I321" s="674">
        <v>150.01</v>
      </c>
      <c r="J321" s="674">
        <v>4</v>
      </c>
      <c r="K321" s="675">
        <v>600.04</v>
      </c>
    </row>
    <row r="322" spans="1:11" ht="14.4" customHeight="1" x14ac:dyDescent="0.3">
      <c r="A322" s="658" t="s">
        <v>516</v>
      </c>
      <c r="B322" s="659" t="s">
        <v>517</v>
      </c>
      <c r="C322" s="662" t="s">
        <v>530</v>
      </c>
      <c r="D322" s="683" t="s">
        <v>2176</v>
      </c>
      <c r="E322" s="662" t="s">
        <v>4332</v>
      </c>
      <c r="F322" s="683" t="s">
        <v>4333</v>
      </c>
      <c r="G322" s="662" t="s">
        <v>3768</v>
      </c>
      <c r="H322" s="662" t="s">
        <v>3769</v>
      </c>
      <c r="I322" s="674">
        <v>527.96</v>
      </c>
      <c r="J322" s="674">
        <v>10</v>
      </c>
      <c r="K322" s="675">
        <v>5279.65</v>
      </c>
    </row>
    <row r="323" spans="1:11" ht="14.4" customHeight="1" x14ac:dyDescent="0.3">
      <c r="A323" s="658" t="s">
        <v>516</v>
      </c>
      <c r="B323" s="659" t="s">
        <v>517</v>
      </c>
      <c r="C323" s="662" t="s">
        <v>530</v>
      </c>
      <c r="D323" s="683" t="s">
        <v>2176</v>
      </c>
      <c r="E323" s="662" t="s">
        <v>4332</v>
      </c>
      <c r="F323" s="683" t="s">
        <v>4333</v>
      </c>
      <c r="G323" s="662" t="s">
        <v>3526</v>
      </c>
      <c r="H323" s="662" t="s">
        <v>3527</v>
      </c>
      <c r="I323" s="674">
        <v>9.1999999999999993</v>
      </c>
      <c r="J323" s="674">
        <v>400</v>
      </c>
      <c r="K323" s="675">
        <v>3680</v>
      </c>
    </row>
    <row r="324" spans="1:11" ht="14.4" customHeight="1" x14ac:dyDescent="0.3">
      <c r="A324" s="658" t="s">
        <v>516</v>
      </c>
      <c r="B324" s="659" t="s">
        <v>517</v>
      </c>
      <c r="C324" s="662" t="s">
        <v>530</v>
      </c>
      <c r="D324" s="683" t="s">
        <v>2176</v>
      </c>
      <c r="E324" s="662" t="s">
        <v>4332</v>
      </c>
      <c r="F324" s="683" t="s">
        <v>4333</v>
      </c>
      <c r="G324" s="662" t="s">
        <v>3530</v>
      </c>
      <c r="H324" s="662" t="s">
        <v>3531</v>
      </c>
      <c r="I324" s="674">
        <v>9.68</v>
      </c>
      <c r="J324" s="674">
        <v>1000</v>
      </c>
      <c r="K324" s="675">
        <v>9680</v>
      </c>
    </row>
    <row r="325" spans="1:11" ht="14.4" customHeight="1" x14ac:dyDescent="0.3">
      <c r="A325" s="658" t="s">
        <v>516</v>
      </c>
      <c r="B325" s="659" t="s">
        <v>517</v>
      </c>
      <c r="C325" s="662" t="s">
        <v>530</v>
      </c>
      <c r="D325" s="683" t="s">
        <v>2176</v>
      </c>
      <c r="E325" s="662" t="s">
        <v>4332</v>
      </c>
      <c r="F325" s="683" t="s">
        <v>4333</v>
      </c>
      <c r="G325" s="662" t="s">
        <v>3770</v>
      </c>
      <c r="H325" s="662" t="s">
        <v>3771</v>
      </c>
      <c r="I325" s="674">
        <v>150</v>
      </c>
      <c r="J325" s="674">
        <v>10</v>
      </c>
      <c r="K325" s="675">
        <v>1500.04</v>
      </c>
    </row>
    <row r="326" spans="1:11" ht="14.4" customHeight="1" x14ac:dyDescent="0.3">
      <c r="A326" s="658" t="s">
        <v>516</v>
      </c>
      <c r="B326" s="659" t="s">
        <v>517</v>
      </c>
      <c r="C326" s="662" t="s">
        <v>530</v>
      </c>
      <c r="D326" s="683" t="s">
        <v>2176</v>
      </c>
      <c r="E326" s="662" t="s">
        <v>4332</v>
      </c>
      <c r="F326" s="683" t="s">
        <v>4333</v>
      </c>
      <c r="G326" s="662" t="s">
        <v>3772</v>
      </c>
      <c r="H326" s="662" t="s">
        <v>3773</v>
      </c>
      <c r="I326" s="674">
        <v>6438.09</v>
      </c>
      <c r="J326" s="674">
        <v>2</v>
      </c>
      <c r="K326" s="675">
        <v>12876.17</v>
      </c>
    </row>
    <row r="327" spans="1:11" ht="14.4" customHeight="1" x14ac:dyDescent="0.3">
      <c r="A327" s="658" t="s">
        <v>516</v>
      </c>
      <c r="B327" s="659" t="s">
        <v>517</v>
      </c>
      <c r="C327" s="662" t="s">
        <v>530</v>
      </c>
      <c r="D327" s="683" t="s">
        <v>2176</v>
      </c>
      <c r="E327" s="662" t="s">
        <v>4332</v>
      </c>
      <c r="F327" s="683" t="s">
        <v>4333</v>
      </c>
      <c r="G327" s="662" t="s">
        <v>3774</v>
      </c>
      <c r="H327" s="662" t="s">
        <v>3775</v>
      </c>
      <c r="I327" s="674">
        <v>7689.93</v>
      </c>
      <c r="J327" s="674">
        <v>2</v>
      </c>
      <c r="K327" s="675">
        <v>15379.85</v>
      </c>
    </row>
    <row r="328" spans="1:11" ht="14.4" customHeight="1" x14ac:dyDescent="0.3">
      <c r="A328" s="658" t="s">
        <v>516</v>
      </c>
      <c r="B328" s="659" t="s">
        <v>517</v>
      </c>
      <c r="C328" s="662" t="s">
        <v>530</v>
      </c>
      <c r="D328" s="683" t="s">
        <v>2176</v>
      </c>
      <c r="E328" s="662" t="s">
        <v>4332</v>
      </c>
      <c r="F328" s="683" t="s">
        <v>4333</v>
      </c>
      <c r="G328" s="662" t="s">
        <v>3776</v>
      </c>
      <c r="H328" s="662" t="s">
        <v>3777</v>
      </c>
      <c r="I328" s="674">
        <v>150</v>
      </c>
      <c r="J328" s="674">
        <v>10</v>
      </c>
      <c r="K328" s="675">
        <v>1500.04</v>
      </c>
    </row>
    <row r="329" spans="1:11" ht="14.4" customHeight="1" x14ac:dyDescent="0.3">
      <c r="A329" s="658" t="s">
        <v>516</v>
      </c>
      <c r="B329" s="659" t="s">
        <v>517</v>
      </c>
      <c r="C329" s="662" t="s">
        <v>530</v>
      </c>
      <c r="D329" s="683" t="s">
        <v>2176</v>
      </c>
      <c r="E329" s="662" t="s">
        <v>4332</v>
      </c>
      <c r="F329" s="683" t="s">
        <v>4333</v>
      </c>
      <c r="G329" s="662" t="s">
        <v>3778</v>
      </c>
      <c r="H329" s="662" t="s">
        <v>3779</v>
      </c>
      <c r="I329" s="674">
        <v>41.77</v>
      </c>
      <c r="J329" s="674">
        <v>60</v>
      </c>
      <c r="K329" s="675">
        <v>2506.14</v>
      </c>
    </row>
    <row r="330" spans="1:11" ht="14.4" customHeight="1" x14ac:dyDescent="0.3">
      <c r="A330" s="658" t="s">
        <v>516</v>
      </c>
      <c r="B330" s="659" t="s">
        <v>517</v>
      </c>
      <c r="C330" s="662" t="s">
        <v>530</v>
      </c>
      <c r="D330" s="683" t="s">
        <v>2176</v>
      </c>
      <c r="E330" s="662" t="s">
        <v>4332</v>
      </c>
      <c r="F330" s="683" t="s">
        <v>4333</v>
      </c>
      <c r="G330" s="662" t="s">
        <v>3780</v>
      </c>
      <c r="H330" s="662" t="s">
        <v>3781</v>
      </c>
      <c r="I330" s="674">
        <v>118.58</v>
      </c>
      <c r="J330" s="674">
        <v>20</v>
      </c>
      <c r="K330" s="675">
        <v>2371.6</v>
      </c>
    </row>
    <row r="331" spans="1:11" ht="14.4" customHeight="1" x14ac:dyDescent="0.3">
      <c r="A331" s="658" t="s">
        <v>516</v>
      </c>
      <c r="B331" s="659" t="s">
        <v>517</v>
      </c>
      <c r="C331" s="662" t="s">
        <v>530</v>
      </c>
      <c r="D331" s="683" t="s">
        <v>2176</v>
      </c>
      <c r="E331" s="662" t="s">
        <v>4332</v>
      </c>
      <c r="F331" s="683" t="s">
        <v>4333</v>
      </c>
      <c r="G331" s="662" t="s">
        <v>3782</v>
      </c>
      <c r="H331" s="662" t="s">
        <v>3783</v>
      </c>
      <c r="I331" s="674">
        <v>3044.36</v>
      </c>
      <c r="J331" s="674">
        <v>1</v>
      </c>
      <c r="K331" s="675">
        <v>3044.36</v>
      </c>
    </row>
    <row r="332" spans="1:11" ht="14.4" customHeight="1" x14ac:dyDescent="0.3">
      <c r="A332" s="658" t="s">
        <v>516</v>
      </c>
      <c r="B332" s="659" t="s">
        <v>517</v>
      </c>
      <c r="C332" s="662" t="s">
        <v>530</v>
      </c>
      <c r="D332" s="683" t="s">
        <v>2176</v>
      </c>
      <c r="E332" s="662" t="s">
        <v>4332</v>
      </c>
      <c r="F332" s="683" t="s">
        <v>4333</v>
      </c>
      <c r="G332" s="662" t="s">
        <v>3784</v>
      </c>
      <c r="H332" s="662" t="s">
        <v>3785</v>
      </c>
      <c r="I332" s="674">
        <v>24.2</v>
      </c>
      <c r="J332" s="674">
        <v>20</v>
      </c>
      <c r="K332" s="675">
        <v>484</v>
      </c>
    </row>
    <row r="333" spans="1:11" ht="14.4" customHeight="1" x14ac:dyDescent="0.3">
      <c r="A333" s="658" t="s">
        <v>516</v>
      </c>
      <c r="B333" s="659" t="s">
        <v>517</v>
      </c>
      <c r="C333" s="662" t="s">
        <v>530</v>
      </c>
      <c r="D333" s="683" t="s">
        <v>2176</v>
      </c>
      <c r="E333" s="662" t="s">
        <v>4332</v>
      </c>
      <c r="F333" s="683" t="s">
        <v>4333</v>
      </c>
      <c r="G333" s="662" t="s">
        <v>3786</v>
      </c>
      <c r="H333" s="662" t="s">
        <v>3787</v>
      </c>
      <c r="I333" s="674">
        <v>79</v>
      </c>
      <c r="J333" s="674">
        <v>8</v>
      </c>
      <c r="K333" s="675">
        <v>632.04</v>
      </c>
    </row>
    <row r="334" spans="1:11" ht="14.4" customHeight="1" x14ac:dyDescent="0.3">
      <c r="A334" s="658" t="s">
        <v>516</v>
      </c>
      <c r="B334" s="659" t="s">
        <v>517</v>
      </c>
      <c r="C334" s="662" t="s">
        <v>530</v>
      </c>
      <c r="D334" s="683" t="s">
        <v>2176</v>
      </c>
      <c r="E334" s="662" t="s">
        <v>4332</v>
      </c>
      <c r="F334" s="683" t="s">
        <v>4333</v>
      </c>
      <c r="G334" s="662" t="s">
        <v>3788</v>
      </c>
      <c r="H334" s="662" t="s">
        <v>3789</v>
      </c>
      <c r="I334" s="674">
        <v>227.48</v>
      </c>
      <c r="J334" s="674">
        <v>25</v>
      </c>
      <c r="K334" s="675">
        <v>5687</v>
      </c>
    </row>
    <row r="335" spans="1:11" ht="14.4" customHeight="1" x14ac:dyDescent="0.3">
      <c r="A335" s="658" t="s">
        <v>516</v>
      </c>
      <c r="B335" s="659" t="s">
        <v>517</v>
      </c>
      <c r="C335" s="662" t="s">
        <v>530</v>
      </c>
      <c r="D335" s="683" t="s">
        <v>2176</v>
      </c>
      <c r="E335" s="662" t="s">
        <v>4342</v>
      </c>
      <c r="F335" s="683" t="s">
        <v>4343</v>
      </c>
      <c r="G335" s="662" t="s">
        <v>3790</v>
      </c>
      <c r="H335" s="662" t="s">
        <v>3791</v>
      </c>
      <c r="I335" s="674">
        <v>38.72</v>
      </c>
      <c r="J335" s="674">
        <v>9</v>
      </c>
      <c r="K335" s="675">
        <v>346.05999999999995</v>
      </c>
    </row>
    <row r="336" spans="1:11" ht="14.4" customHeight="1" x14ac:dyDescent="0.3">
      <c r="A336" s="658" t="s">
        <v>516</v>
      </c>
      <c r="B336" s="659" t="s">
        <v>517</v>
      </c>
      <c r="C336" s="662" t="s">
        <v>530</v>
      </c>
      <c r="D336" s="683" t="s">
        <v>2176</v>
      </c>
      <c r="E336" s="662" t="s">
        <v>4344</v>
      </c>
      <c r="F336" s="683" t="s">
        <v>4345</v>
      </c>
      <c r="G336" s="662" t="s">
        <v>3792</v>
      </c>
      <c r="H336" s="662" t="s">
        <v>3793</v>
      </c>
      <c r="I336" s="674">
        <v>319.91000000000003</v>
      </c>
      <c r="J336" s="674">
        <v>20</v>
      </c>
      <c r="K336" s="675">
        <v>6398.24</v>
      </c>
    </row>
    <row r="337" spans="1:11" ht="14.4" customHeight="1" x14ac:dyDescent="0.3">
      <c r="A337" s="658" t="s">
        <v>516</v>
      </c>
      <c r="B337" s="659" t="s">
        <v>517</v>
      </c>
      <c r="C337" s="662" t="s">
        <v>530</v>
      </c>
      <c r="D337" s="683" t="s">
        <v>2176</v>
      </c>
      <c r="E337" s="662" t="s">
        <v>4344</v>
      </c>
      <c r="F337" s="683" t="s">
        <v>4345</v>
      </c>
      <c r="G337" s="662" t="s">
        <v>3794</v>
      </c>
      <c r="H337" s="662" t="s">
        <v>3795</v>
      </c>
      <c r="I337" s="674">
        <v>350.26</v>
      </c>
      <c r="J337" s="674">
        <v>20</v>
      </c>
      <c r="K337" s="675">
        <v>7005.18</v>
      </c>
    </row>
    <row r="338" spans="1:11" ht="14.4" customHeight="1" x14ac:dyDescent="0.3">
      <c r="A338" s="658" t="s">
        <v>516</v>
      </c>
      <c r="B338" s="659" t="s">
        <v>517</v>
      </c>
      <c r="C338" s="662" t="s">
        <v>530</v>
      </c>
      <c r="D338" s="683" t="s">
        <v>2176</v>
      </c>
      <c r="E338" s="662" t="s">
        <v>4344</v>
      </c>
      <c r="F338" s="683" t="s">
        <v>4345</v>
      </c>
      <c r="G338" s="662" t="s">
        <v>3796</v>
      </c>
      <c r="H338" s="662" t="s">
        <v>3797</v>
      </c>
      <c r="I338" s="674">
        <v>1849.91</v>
      </c>
      <c r="J338" s="674">
        <v>5</v>
      </c>
      <c r="K338" s="675">
        <v>9249.5400000000009</v>
      </c>
    </row>
    <row r="339" spans="1:11" ht="14.4" customHeight="1" x14ac:dyDescent="0.3">
      <c r="A339" s="658" t="s">
        <v>516</v>
      </c>
      <c r="B339" s="659" t="s">
        <v>517</v>
      </c>
      <c r="C339" s="662" t="s">
        <v>530</v>
      </c>
      <c r="D339" s="683" t="s">
        <v>2176</v>
      </c>
      <c r="E339" s="662" t="s">
        <v>4344</v>
      </c>
      <c r="F339" s="683" t="s">
        <v>4345</v>
      </c>
      <c r="G339" s="662" t="s">
        <v>3798</v>
      </c>
      <c r="H339" s="662" t="s">
        <v>3799</v>
      </c>
      <c r="I339" s="674">
        <v>289.83999999999997</v>
      </c>
      <c r="J339" s="674">
        <v>10</v>
      </c>
      <c r="K339" s="675">
        <v>2898.43</v>
      </c>
    </row>
    <row r="340" spans="1:11" ht="14.4" customHeight="1" x14ac:dyDescent="0.3">
      <c r="A340" s="658" t="s">
        <v>516</v>
      </c>
      <c r="B340" s="659" t="s">
        <v>517</v>
      </c>
      <c r="C340" s="662" t="s">
        <v>530</v>
      </c>
      <c r="D340" s="683" t="s">
        <v>2176</v>
      </c>
      <c r="E340" s="662" t="s">
        <v>4344</v>
      </c>
      <c r="F340" s="683" t="s">
        <v>4345</v>
      </c>
      <c r="G340" s="662" t="s">
        <v>3800</v>
      </c>
      <c r="H340" s="662" t="s">
        <v>3801</v>
      </c>
      <c r="I340" s="674">
        <v>2502.8200000000002</v>
      </c>
      <c r="J340" s="674">
        <v>5</v>
      </c>
      <c r="K340" s="675">
        <v>12514.12</v>
      </c>
    </row>
    <row r="341" spans="1:11" ht="14.4" customHeight="1" x14ac:dyDescent="0.3">
      <c r="A341" s="658" t="s">
        <v>516</v>
      </c>
      <c r="B341" s="659" t="s">
        <v>517</v>
      </c>
      <c r="C341" s="662" t="s">
        <v>530</v>
      </c>
      <c r="D341" s="683" t="s">
        <v>2176</v>
      </c>
      <c r="E341" s="662" t="s">
        <v>4344</v>
      </c>
      <c r="F341" s="683" t="s">
        <v>4345</v>
      </c>
      <c r="G341" s="662" t="s">
        <v>3802</v>
      </c>
      <c r="H341" s="662" t="s">
        <v>3803</v>
      </c>
      <c r="I341" s="674">
        <v>1285.02</v>
      </c>
      <c r="J341" s="674">
        <v>20</v>
      </c>
      <c r="K341" s="675">
        <v>25700.400000000001</v>
      </c>
    </row>
    <row r="342" spans="1:11" ht="14.4" customHeight="1" x14ac:dyDescent="0.3">
      <c r="A342" s="658" t="s">
        <v>516</v>
      </c>
      <c r="B342" s="659" t="s">
        <v>517</v>
      </c>
      <c r="C342" s="662" t="s">
        <v>530</v>
      </c>
      <c r="D342" s="683" t="s">
        <v>2176</v>
      </c>
      <c r="E342" s="662" t="s">
        <v>4344</v>
      </c>
      <c r="F342" s="683" t="s">
        <v>4345</v>
      </c>
      <c r="G342" s="662" t="s">
        <v>3804</v>
      </c>
      <c r="H342" s="662" t="s">
        <v>3805</v>
      </c>
      <c r="I342" s="674">
        <v>6474.71</v>
      </c>
      <c r="J342" s="674">
        <v>1</v>
      </c>
      <c r="K342" s="675">
        <v>6474.71</v>
      </c>
    </row>
    <row r="343" spans="1:11" ht="14.4" customHeight="1" x14ac:dyDescent="0.3">
      <c r="A343" s="658" t="s">
        <v>516</v>
      </c>
      <c r="B343" s="659" t="s">
        <v>517</v>
      </c>
      <c r="C343" s="662" t="s">
        <v>530</v>
      </c>
      <c r="D343" s="683" t="s">
        <v>2176</v>
      </c>
      <c r="E343" s="662" t="s">
        <v>4334</v>
      </c>
      <c r="F343" s="683" t="s">
        <v>4335</v>
      </c>
      <c r="G343" s="662" t="s">
        <v>3542</v>
      </c>
      <c r="H343" s="662" t="s">
        <v>3543</v>
      </c>
      <c r="I343" s="674">
        <v>8.17</v>
      </c>
      <c r="J343" s="674">
        <v>1700</v>
      </c>
      <c r="K343" s="675">
        <v>13889</v>
      </c>
    </row>
    <row r="344" spans="1:11" ht="14.4" customHeight="1" x14ac:dyDescent="0.3">
      <c r="A344" s="658" t="s">
        <v>516</v>
      </c>
      <c r="B344" s="659" t="s">
        <v>517</v>
      </c>
      <c r="C344" s="662" t="s">
        <v>530</v>
      </c>
      <c r="D344" s="683" t="s">
        <v>2176</v>
      </c>
      <c r="E344" s="662" t="s">
        <v>4334</v>
      </c>
      <c r="F344" s="683" t="s">
        <v>4335</v>
      </c>
      <c r="G344" s="662" t="s">
        <v>3544</v>
      </c>
      <c r="H344" s="662" t="s">
        <v>3545</v>
      </c>
      <c r="I344" s="674">
        <v>150.01</v>
      </c>
      <c r="J344" s="674">
        <v>20</v>
      </c>
      <c r="K344" s="675">
        <v>3000.2</v>
      </c>
    </row>
    <row r="345" spans="1:11" ht="14.4" customHeight="1" x14ac:dyDescent="0.3">
      <c r="A345" s="658" t="s">
        <v>516</v>
      </c>
      <c r="B345" s="659" t="s">
        <v>517</v>
      </c>
      <c r="C345" s="662" t="s">
        <v>530</v>
      </c>
      <c r="D345" s="683" t="s">
        <v>2176</v>
      </c>
      <c r="E345" s="662" t="s">
        <v>4334</v>
      </c>
      <c r="F345" s="683" t="s">
        <v>4335</v>
      </c>
      <c r="G345" s="662" t="s">
        <v>3806</v>
      </c>
      <c r="H345" s="662" t="s">
        <v>3807</v>
      </c>
      <c r="I345" s="674">
        <v>7.03</v>
      </c>
      <c r="J345" s="674">
        <v>300</v>
      </c>
      <c r="K345" s="675">
        <v>2109</v>
      </c>
    </row>
    <row r="346" spans="1:11" ht="14.4" customHeight="1" x14ac:dyDescent="0.3">
      <c r="A346" s="658" t="s">
        <v>516</v>
      </c>
      <c r="B346" s="659" t="s">
        <v>517</v>
      </c>
      <c r="C346" s="662" t="s">
        <v>530</v>
      </c>
      <c r="D346" s="683" t="s">
        <v>2176</v>
      </c>
      <c r="E346" s="662" t="s">
        <v>4334</v>
      </c>
      <c r="F346" s="683" t="s">
        <v>4335</v>
      </c>
      <c r="G346" s="662" t="s">
        <v>3808</v>
      </c>
      <c r="H346" s="662" t="s">
        <v>3809</v>
      </c>
      <c r="I346" s="674">
        <v>3539.25</v>
      </c>
      <c r="J346" s="674">
        <v>10</v>
      </c>
      <c r="K346" s="675">
        <v>35392.5</v>
      </c>
    </row>
    <row r="347" spans="1:11" ht="14.4" customHeight="1" x14ac:dyDescent="0.3">
      <c r="A347" s="658" t="s">
        <v>516</v>
      </c>
      <c r="B347" s="659" t="s">
        <v>517</v>
      </c>
      <c r="C347" s="662" t="s">
        <v>530</v>
      </c>
      <c r="D347" s="683" t="s">
        <v>2176</v>
      </c>
      <c r="E347" s="662" t="s">
        <v>4336</v>
      </c>
      <c r="F347" s="683" t="s">
        <v>4337</v>
      </c>
      <c r="G347" s="662" t="s">
        <v>3548</v>
      </c>
      <c r="H347" s="662" t="s">
        <v>3549</v>
      </c>
      <c r="I347" s="674">
        <v>0.3</v>
      </c>
      <c r="J347" s="674">
        <v>2500</v>
      </c>
      <c r="K347" s="675">
        <v>750</v>
      </c>
    </row>
    <row r="348" spans="1:11" ht="14.4" customHeight="1" x14ac:dyDescent="0.3">
      <c r="A348" s="658" t="s">
        <v>516</v>
      </c>
      <c r="B348" s="659" t="s">
        <v>517</v>
      </c>
      <c r="C348" s="662" t="s">
        <v>530</v>
      </c>
      <c r="D348" s="683" t="s">
        <v>2176</v>
      </c>
      <c r="E348" s="662" t="s">
        <v>4336</v>
      </c>
      <c r="F348" s="683" t="s">
        <v>4337</v>
      </c>
      <c r="G348" s="662" t="s">
        <v>3810</v>
      </c>
      <c r="H348" s="662" t="s">
        <v>3811</v>
      </c>
      <c r="I348" s="674">
        <v>0.3</v>
      </c>
      <c r="J348" s="674">
        <v>1200</v>
      </c>
      <c r="K348" s="675">
        <v>360</v>
      </c>
    </row>
    <row r="349" spans="1:11" ht="14.4" customHeight="1" x14ac:dyDescent="0.3">
      <c r="A349" s="658" t="s">
        <v>516</v>
      </c>
      <c r="B349" s="659" t="s">
        <v>517</v>
      </c>
      <c r="C349" s="662" t="s">
        <v>530</v>
      </c>
      <c r="D349" s="683" t="s">
        <v>2176</v>
      </c>
      <c r="E349" s="662" t="s">
        <v>4336</v>
      </c>
      <c r="F349" s="683" t="s">
        <v>4337</v>
      </c>
      <c r="G349" s="662" t="s">
        <v>3550</v>
      </c>
      <c r="H349" s="662" t="s">
        <v>3551</v>
      </c>
      <c r="I349" s="674">
        <v>0.30499999999999999</v>
      </c>
      <c r="J349" s="674">
        <v>400</v>
      </c>
      <c r="K349" s="675">
        <v>122</v>
      </c>
    </row>
    <row r="350" spans="1:11" ht="14.4" customHeight="1" x14ac:dyDescent="0.3">
      <c r="A350" s="658" t="s">
        <v>516</v>
      </c>
      <c r="B350" s="659" t="s">
        <v>517</v>
      </c>
      <c r="C350" s="662" t="s">
        <v>530</v>
      </c>
      <c r="D350" s="683" t="s">
        <v>2176</v>
      </c>
      <c r="E350" s="662" t="s">
        <v>4336</v>
      </c>
      <c r="F350" s="683" t="s">
        <v>4337</v>
      </c>
      <c r="G350" s="662" t="s">
        <v>3812</v>
      </c>
      <c r="H350" s="662" t="s">
        <v>3813</v>
      </c>
      <c r="I350" s="674">
        <v>7.87</v>
      </c>
      <c r="J350" s="674">
        <v>250</v>
      </c>
      <c r="K350" s="675">
        <v>1966.25</v>
      </c>
    </row>
    <row r="351" spans="1:11" ht="14.4" customHeight="1" x14ac:dyDescent="0.3">
      <c r="A351" s="658" t="s">
        <v>516</v>
      </c>
      <c r="B351" s="659" t="s">
        <v>517</v>
      </c>
      <c r="C351" s="662" t="s">
        <v>530</v>
      </c>
      <c r="D351" s="683" t="s">
        <v>2176</v>
      </c>
      <c r="E351" s="662" t="s">
        <v>4336</v>
      </c>
      <c r="F351" s="683" t="s">
        <v>4337</v>
      </c>
      <c r="G351" s="662" t="s">
        <v>3554</v>
      </c>
      <c r="H351" s="662" t="s">
        <v>3555</v>
      </c>
      <c r="I351" s="674">
        <v>0.30166666666666669</v>
      </c>
      <c r="J351" s="674">
        <v>9500</v>
      </c>
      <c r="K351" s="675">
        <v>2860</v>
      </c>
    </row>
    <row r="352" spans="1:11" ht="14.4" customHeight="1" x14ac:dyDescent="0.3">
      <c r="A352" s="658" t="s">
        <v>516</v>
      </c>
      <c r="B352" s="659" t="s">
        <v>517</v>
      </c>
      <c r="C352" s="662" t="s">
        <v>530</v>
      </c>
      <c r="D352" s="683" t="s">
        <v>2176</v>
      </c>
      <c r="E352" s="662" t="s">
        <v>4336</v>
      </c>
      <c r="F352" s="683" t="s">
        <v>4337</v>
      </c>
      <c r="G352" s="662" t="s">
        <v>3556</v>
      </c>
      <c r="H352" s="662" t="s">
        <v>3557</v>
      </c>
      <c r="I352" s="674">
        <v>1.7566666666666666</v>
      </c>
      <c r="J352" s="674">
        <v>500</v>
      </c>
      <c r="K352" s="675">
        <v>879</v>
      </c>
    </row>
    <row r="353" spans="1:11" ht="14.4" customHeight="1" x14ac:dyDescent="0.3">
      <c r="A353" s="658" t="s">
        <v>516</v>
      </c>
      <c r="B353" s="659" t="s">
        <v>517</v>
      </c>
      <c r="C353" s="662" t="s">
        <v>530</v>
      </c>
      <c r="D353" s="683" t="s">
        <v>2176</v>
      </c>
      <c r="E353" s="662" t="s">
        <v>4336</v>
      </c>
      <c r="F353" s="683" t="s">
        <v>4337</v>
      </c>
      <c r="G353" s="662" t="s">
        <v>3814</v>
      </c>
      <c r="H353" s="662" t="s">
        <v>3815</v>
      </c>
      <c r="I353" s="674">
        <v>1.7549999999999999</v>
      </c>
      <c r="J353" s="674">
        <v>500</v>
      </c>
      <c r="K353" s="675">
        <v>878</v>
      </c>
    </row>
    <row r="354" spans="1:11" ht="14.4" customHeight="1" x14ac:dyDescent="0.3">
      <c r="A354" s="658" t="s">
        <v>516</v>
      </c>
      <c r="B354" s="659" t="s">
        <v>517</v>
      </c>
      <c r="C354" s="662" t="s">
        <v>530</v>
      </c>
      <c r="D354" s="683" t="s">
        <v>2176</v>
      </c>
      <c r="E354" s="662" t="s">
        <v>4338</v>
      </c>
      <c r="F354" s="683" t="s">
        <v>4339</v>
      </c>
      <c r="G354" s="662" t="s">
        <v>3816</v>
      </c>
      <c r="H354" s="662" t="s">
        <v>3817</v>
      </c>
      <c r="I354" s="674">
        <v>11.01</v>
      </c>
      <c r="J354" s="674">
        <v>40</v>
      </c>
      <c r="K354" s="675">
        <v>440.4</v>
      </c>
    </row>
    <row r="355" spans="1:11" ht="14.4" customHeight="1" x14ac:dyDescent="0.3">
      <c r="A355" s="658" t="s">
        <v>516</v>
      </c>
      <c r="B355" s="659" t="s">
        <v>517</v>
      </c>
      <c r="C355" s="662" t="s">
        <v>530</v>
      </c>
      <c r="D355" s="683" t="s">
        <v>2176</v>
      </c>
      <c r="E355" s="662" t="s">
        <v>4338</v>
      </c>
      <c r="F355" s="683" t="s">
        <v>4339</v>
      </c>
      <c r="G355" s="662" t="s">
        <v>3818</v>
      </c>
      <c r="H355" s="662" t="s">
        <v>3819</v>
      </c>
      <c r="I355" s="674">
        <v>11.01</v>
      </c>
      <c r="J355" s="674">
        <v>41</v>
      </c>
      <c r="K355" s="675">
        <v>451.40999999999997</v>
      </c>
    </row>
    <row r="356" spans="1:11" ht="14.4" customHeight="1" x14ac:dyDescent="0.3">
      <c r="A356" s="658" t="s">
        <v>516</v>
      </c>
      <c r="B356" s="659" t="s">
        <v>517</v>
      </c>
      <c r="C356" s="662" t="s">
        <v>530</v>
      </c>
      <c r="D356" s="683" t="s">
        <v>2176</v>
      </c>
      <c r="E356" s="662" t="s">
        <v>4338</v>
      </c>
      <c r="F356" s="683" t="s">
        <v>4339</v>
      </c>
      <c r="G356" s="662" t="s">
        <v>3562</v>
      </c>
      <c r="H356" s="662" t="s">
        <v>3563</v>
      </c>
      <c r="I356" s="674">
        <v>0.77249999999999996</v>
      </c>
      <c r="J356" s="674">
        <v>10300</v>
      </c>
      <c r="K356" s="675">
        <v>7944</v>
      </c>
    </row>
    <row r="357" spans="1:11" ht="14.4" customHeight="1" x14ac:dyDescent="0.3">
      <c r="A357" s="658" t="s">
        <v>516</v>
      </c>
      <c r="B357" s="659" t="s">
        <v>517</v>
      </c>
      <c r="C357" s="662" t="s">
        <v>530</v>
      </c>
      <c r="D357" s="683" t="s">
        <v>2176</v>
      </c>
      <c r="E357" s="662" t="s">
        <v>4338</v>
      </c>
      <c r="F357" s="683" t="s">
        <v>4339</v>
      </c>
      <c r="G357" s="662" t="s">
        <v>3564</v>
      </c>
      <c r="H357" s="662" t="s">
        <v>3565</v>
      </c>
      <c r="I357" s="674">
        <v>0.77200000000000002</v>
      </c>
      <c r="J357" s="674">
        <v>37200</v>
      </c>
      <c r="K357" s="675">
        <v>28684</v>
      </c>
    </row>
    <row r="358" spans="1:11" ht="14.4" customHeight="1" x14ac:dyDescent="0.3">
      <c r="A358" s="658" t="s">
        <v>516</v>
      </c>
      <c r="B358" s="659" t="s">
        <v>517</v>
      </c>
      <c r="C358" s="662" t="s">
        <v>530</v>
      </c>
      <c r="D358" s="683" t="s">
        <v>2176</v>
      </c>
      <c r="E358" s="662" t="s">
        <v>4338</v>
      </c>
      <c r="F358" s="683" t="s">
        <v>4339</v>
      </c>
      <c r="G358" s="662" t="s">
        <v>3566</v>
      </c>
      <c r="H358" s="662" t="s">
        <v>3567</v>
      </c>
      <c r="I358" s="674">
        <v>0.77500000000000013</v>
      </c>
      <c r="J358" s="674">
        <v>11200</v>
      </c>
      <c r="K358" s="675">
        <v>8691</v>
      </c>
    </row>
    <row r="359" spans="1:11" ht="14.4" customHeight="1" x14ac:dyDescent="0.3">
      <c r="A359" s="658" t="s">
        <v>516</v>
      </c>
      <c r="B359" s="659" t="s">
        <v>517</v>
      </c>
      <c r="C359" s="662" t="s">
        <v>530</v>
      </c>
      <c r="D359" s="683" t="s">
        <v>2176</v>
      </c>
      <c r="E359" s="662" t="s">
        <v>4340</v>
      </c>
      <c r="F359" s="683" t="s">
        <v>4341</v>
      </c>
      <c r="G359" s="662" t="s">
        <v>3568</v>
      </c>
      <c r="H359" s="662" t="s">
        <v>3569</v>
      </c>
      <c r="I359" s="674">
        <v>139.44000000000003</v>
      </c>
      <c r="J359" s="674">
        <v>64</v>
      </c>
      <c r="K359" s="675">
        <v>8924.1500000000015</v>
      </c>
    </row>
    <row r="360" spans="1:11" ht="14.4" customHeight="1" x14ac:dyDescent="0.3">
      <c r="A360" s="658" t="s">
        <v>516</v>
      </c>
      <c r="B360" s="659" t="s">
        <v>517</v>
      </c>
      <c r="C360" s="662" t="s">
        <v>530</v>
      </c>
      <c r="D360" s="683" t="s">
        <v>2176</v>
      </c>
      <c r="E360" s="662" t="s">
        <v>4340</v>
      </c>
      <c r="F360" s="683" t="s">
        <v>4341</v>
      </c>
      <c r="G360" s="662" t="s">
        <v>3570</v>
      </c>
      <c r="H360" s="662" t="s">
        <v>3571</v>
      </c>
      <c r="I360" s="674">
        <v>139.43571428571431</v>
      </c>
      <c r="J360" s="674">
        <v>64</v>
      </c>
      <c r="K360" s="675">
        <v>8923.82</v>
      </c>
    </row>
    <row r="361" spans="1:11" ht="14.4" customHeight="1" x14ac:dyDescent="0.3">
      <c r="A361" s="658" t="s">
        <v>516</v>
      </c>
      <c r="B361" s="659" t="s">
        <v>517</v>
      </c>
      <c r="C361" s="662" t="s">
        <v>530</v>
      </c>
      <c r="D361" s="683" t="s">
        <v>2176</v>
      </c>
      <c r="E361" s="662" t="s">
        <v>4340</v>
      </c>
      <c r="F361" s="683" t="s">
        <v>4341</v>
      </c>
      <c r="G361" s="662" t="s">
        <v>3820</v>
      </c>
      <c r="H361" s="662" t="s">
        <v>3821</v>
      </c>
      <c r="I361" s="674">
        <v>118.58</v>
      </c>
      <c r="J361" s="674">
        <v>2</v>
      </c>
      <c r="K361" s="675">
        <v>237.16</v>
      </c>
    </row>
    <row r="362" spans="1:11" ht="14.4" customHeight="1" x14ac:dyDescent="0.3">
      <c r="A362" s="658" t="s">
        <v>516</v>
      </c>
      <c r="B362" s="659" t="s">
        <v>517</v>
      </c>
      <c r="C362" s="662" t="s">
        <v>530</v>
      </c>
      <c r="D362" s="683" t="s">
        <v>2176</v>
      </c>
      <c r="E362" s="662" t="s">
        <v>4340</v>
      </c>
      <c r="F362" s="683" t="s">
        <v>4341</v>
      </c>
      <c r="G362" s="662" t="s">
        <v>3572</v>
      </c>
      <c r="H362" s="662" t="s">
        <v>3573</v>
      </c>
      <c r="I362" s="674">
        <v>11.650000000000002</v>
      </c>
      <c r="J362" s="674">
        <v>130</v>
      </c>
      <c r="K362" s="675">
        <v>1514.81</v>
      </c>
    </row>
    <row r="363" spans="1:11" ht="14.4" customHeight="1" x14ac:dyDescent="0.3">
      <c r="A363" s="658" t="s">
        <v>516</v>
      </c>
      <c r="B363" s="659" t="s">
        <v>517</v>
      </c>
      <c r="C363" s="662" t="s">
        <v>530</v>
      </c>
      <c r="D363" s="683" t="s">
        <v>2176</v>
      </c>
      <c r="E363" s="662" t="s">
        <v>4340</v>
      </c>
      <c r="F363" s="683" t="s">
        <v>4341</v>
      </c>
      <c r="G363" s="662" t="s">
        <v>3574</v>
      </c>
      <c r="H363" s="662" t="s">
        <v>3575</v>
      </c>
      <c r="I363" s="674">
        <v>152.46</v>
      </c>
      <c r="J363" s="674">
        <v>10</v>
      </c>
      <c r="K363" s="675">
        <v>1524.6000000000001</v>
      </c>
    </row>
    <row r="364" spans="1:11" ht="14.4" customHeight="1" x14ac:dyDescent="0.3">
      <c r="A364" s="658" t="s">
        <v>516</v>
      </c>
      <c r="B364" s="659" t="s">
        <v>517</v>
      </c>
      <c r="C364" s="662" t="s">
        <v>530</v>
      </c>
      <c r="D364" s="683" t="s">
        <v>2176</v>
      </c>
      <c r="E364" s="662" t="s">
        <v>4340</v>
      </c>
      <c r="F364" s="683" t="s">
        <v>4341</v>
      </c>
      <c r="G364" s="662" t="s">
        <v>3822</v>
      </c>
      <c r="H364" s="662" t="s">
        <v>3823</v>
      </c>
      <c r="I364" s="674">
        <v>4637.08</v>
      </c>
      <c r="J364" s="674">
        <v>1</v>
      </c>
      <c r="K364" s="675">
        <v>4637.08</v>
      </c>
    </row>
    <row r="365" spans="1:11" ht="14.4" customHeight="1" x14ac:dyDescent="0.3">
      <c r="A365" s="658" t="s">
        <v>516</v>
      </c>
      <c r="B365" s="659" t="s">
        <v>517</v>
      </c>
      <c r="C365" s="662" t="s">
        <v>530</v>
      </c>
      <c r="D365" s="683" t="s">
        <v>2176</v>
      </c>
      <c r="E365" s="662" t="s">
        <v>4340</v>
      </c>
      <c r="F365" s="683" t="s">
        <v>4341</v>
      </c>
      <c r="G365" s="662" t="s">
        <v>3824</v>
      </c>
      <c r="H365" s="662" t="s">
        <v>3825</v>
      </c>
      <c r="I365" s="674">
        <v>9699.48</v>
      </c>
      <c r="J365" s="674">
        <v>1</v>
      </c>
      <c r="K365" s="675">
        <v>9699.48</v>
      </c>
    </row>
    <row r="366" spans="1:11" ht="14.4" customHeight="1" x14ac:dyDescent="0.3">
      <c r="A366" s="658" t="s">
        <v>516</v>
      </c>
      <c r="B366" s="659" t="s">
        <v>517</v>
      </c>
      <c r="C366" s="662" t="s">
        <v>530</v>
      </c>
      <c r="D366" s="683" t="s">
        <v>2176</v>
      </c>
      <c r="E366" s="662" t="s">
        <v>4340</v>
      </c>
      <c r="F366" s="683" t="s">
        <v>4341</v>
      </c>
      <c r="G366" s="662" t="s">
        <v>3826</v>
      </c>
      <c r="H366" s="662" t="s">
        <v>3827</v>
      </c>
      <c r="I366" s="674">
        <v>102.35</v>
      </c>
      <c r="J366" s="674">
        <v>1</v>
      </c>
      <c r="K366" s="675">
        <v>102.35</v>
      </c>
    </row>
    <row r="367" spans="1:11" ht="14.4" customHeight="1" x14ac:dyDescent="0.3">
      <c r="A367" s="658" t="s">
        <v>516</v>
      </c>
      <c r="B367" s="659" t="s">
        <v>517</v>
      </c>
      <c r="C367" s="662" t="s">
        <v>530</v>
      </c>
      <c r="D367" s="683" t="s">
        <v>2176</v>
      </c>
      <c r="E367" s="662" t="s">
        <v>4340</v>
      </c>
      <c r="F367" s="683" t="s">
        <v>4341</v>
      </c>
      <c r="G367" s="662" t="s">
        <v>3828</v>
      </c>
      <c r="H367" s="662" t="s">
        <v>3829</v>
      </c>
      <c r="I367" s="674">
        <v>4076.1299999999997</v>
      </c>
      <c r="J367" s="674">
        <v>6</v>
      </c>
      <c r="K367" s="675">
        <v>24456.75</v>
      </c>
    </row>
    <row r="368" spans="1:11" ht="14.4" customHeight="1" x14ac:dyDescent="0.3">
      <c r="A368" s="658" t="s">
        <v>516</v>
      </c>
      <c r="B368" s="659" t="s">
        <v>517</v>
      </c>
      <c r="C368" s="662" t="s">
        <v>530</v>
      </c>
      <c r="D368" s="683" t="s">
        <v>2176</v>
      </c>
      <c r="E368" s="662" t="s">
        <v>4340</v>
      </c>
      <c r="F368" s="683" t="s">
        <v>4341</v>
      </c>
      <c r="G368" s="662" t="s">
        <v>3830</v>
      </c>
      <c r="H368" s="662" t="s">
        <v>3831</v>
      </c>
      <c r="I368" s="674">
        <v>4076.1299999999997</v>
      </c>
      <c r="J368" s="674">
        <v>8</v>
      </c>
      <c r="K368" s="675">
        <v>32609.010000000002</v>
      </c>
    </row>
    <row r="369" spans="1:11" ht="14.4" customHeight="1" x14ac:dyDescent="0.3">
      <c r="A369" s="658" t="s">
        <v>516</v>
      </c>
      <c r="B369" s="659" t="s">
        <v>517</v>
      </c>
      <c r="C369" s="662" t="s">
        <v>530</v>
      </c>
      <c r="D369" s="683" t="s">
        <v>2176</v>
      </c>
      <c r="E369" s="662" t="s">
        <v>4340</v>
      </c>
      <c r="F369" s="683" t="s">
        <v>4341</v>
      </c>
      <c r="G369" s="662" t="s">
        <v>3832</v>
      </c>
      <c r="H369" s="662" t="s">
        <v>3833</v>
      </c>
      <c r="I369" s="674">
        <v>4572.7125000000005</v>
      </c>
      <c r="J369" s="674">
        <v>4</v>
      </c>
      <c r="K369" s="675">
        <v>18290.850000000002</v>
      </c>
    </row>
    <row r="370" spans="1:11" ht="14.4" customHeight="1" x14ac:dyDescent="0.3">
      <c r="A370" s="658" t="s">
        <v>516</v>
      </c>
      <c r="B370" s="659" t="s">
        <v>517</v>
      </c>
      <c r="C370" s="662" t="s">
        <v>530</v>
      </c>
      <c r="D370" s="683" t="s">
        <v>2176</v>
      </c>
      <c r="E370" s="662" t="s">
        <v>4340</v>
      </c>
      <c r="F370" s="683" t="s">
        <v>4341</v>
      </c>
      <c r="G370" s="662" t="s">
        <v>3834</v>
      </c>
      <c r="H370" s="662" t="s">
        <v>3835</v>
      </c>
      <c r="I370" s="674">
        <v>20234.650000000001</v>
      </c>
      <c r="J370" s="674">
        <v>1</v>
      </c>
      <c r="K370" s="675">
        <v>20234.650000000001</v>
      </c>
    </row>
    <row r="371" spans="1:11" ht="14.4" customHeight="1" x14ac:dyDescent="0.3">
      <c r="A371" s="658" t="s">
        <v>516</v>
      </c>
      <c r="B371" s="659" t="s">
        <v>517</v>
      </c>
      <c r="C371" s="662" t="s">
        <v>530</v>
      </c>
      <c r="D371" s="683" t="s">
        <v>2176</v>
      </c>
      <c r="E371" s="662" t="s">
        <v>4340</v>
      </c>
      <c r="F371" s="683" t="s">
        <v>4341</v>
      </c>
      <c r="G371" s="662" t="s">
        <v>3836</v>
      </c>
      <c r="H371" s="662" t="s">
        <v>3837</v>
      </c>
      <c r="I371" s="674">
        <v>3153.08</v>
      </c>
      <c r="J371" s="674">
        <v>16</v>
      </c>
      <c r="K371" s="675">
        <v>50449.25</v>
      </c>
    </row>
    <row r="372" spans="1:11" ht="14.4" customHeight="1" x14ac:dyDescent="0.3">
      <c r="A372" s="658" t="s">
        <v>516</v>
      </c>
      <c r="B372" s="659" t="s">
        <v>517</v>
      </c>
      <c r="C372" s="662" t="s">
        <v>530</v>
      </c>
      <c r="D372" s="683" t="s">
        <v>2176</v>
      </c>
      <c r="E372" s="662" t="s">
        <v>4340</v>
      </c>
      <c r="F372" s="683" t="s">
        <v>4341</v>
      </c>
      <c r="G372" s="662" t="s">
        <v>3838</v>
      </c>
      <c r="H372" s="662" t="s">
        <v>3839</v>
      </c>
      <c r="I372" s="674">
        <v>4973.8900000000003</v>
      </c>
      <c r="J372" s="674">
        <v>11</v>
      </c>
      <c r="K372" s="675">
        <v>54712.759999999995</v>
      </c>
    </row>
    <row r="373" spans="1:11" ht="14.4" customHeight="1" x14ac:dyDescent="0.3">
      <c r="A373" s="658" t="s">
        <v>516</v>
      </c>
      <c r="B373" s="659" t="s">
        <v>517</v>
      </c>
      <c r="C373" s="662" t="s">
        <v>530</v>
      </c>
      <c r="D373" s="683" t="s">
        <v>2176</v>
      </c>
      <c r="E373" s="662" t="s">
        <v>4340</v>
      </c>
      <c r="F373" s="683" t="s">
        <v>4341</v>
      </c>
      <c r="G373" s="662" t="s">
        <v>3840</v>
      </c>
      <c r="H373" s="662" t="s">
        <v>3841</v>
      </c>
      <c r="I373" s="674">
        <v>9699.48</v>
      </c>
      <c r="J373" s="674">
        <v>1</v>
      </c>
      <c r="K373" s="675">
        <v>9699.48</v>
      </c>
    </row>
    <row r="374" spans="1:11" ht="14.4" customHeight="1" x14ac:dyDescent="0.3">
      <c r="A374" s="658" t="s">
        <v>516</v>
      </c>
      <c r="B374" s="659" t="s">
        <v>517</v>
      </c>
      <c r="C374" s="662" t="s">
        <v>530</v>
      </c>
      <c r="D374" s="683" t="s">
        <v>2176</v>
      </c>
      <c r="E374" s="662" t="s">
        <v>4340</v>
      </c>
      <c r="F374" s="683" t="s">
        <v>4341</v>
      </c>
      <c r="G374" s="662" t="s">
        <v>3842</v>
      </c>
      <c r="H374" s="662" t="s">
        <v>3843</v>
      </c>
      <c r="I374" s="674">
        <v>9699.48</v>
      </c>
      <c r="J374" s="674">
        <v>1</v>
      </c>
      <c r="K374" s="675">
        <v>9699.48</v>
      </c>
    </row>
    <row r="375" spans="1:11" ht="14.4" customHeight="1" x14ac:dyDescent="0.3">
      <c r="A375" s="658" t="s">
        <v>516</v>
      </c>
      <c r="B375" s="659" t="s">
        <v>517</v>
      </c>
      <c r="C375" s="662" t="s">
        <v>530</v>
      </c>
      <c r="D375" s="683" t="s">
        <v>2176</v>
      </c>
      <c r="E375" s="662" t="s">
        <v>4340</v>
      </c>
      <c r="F375" s="683" t="s">
        <v>4341</v>
      </c>
      <c r="G375" s="662" t="s">
        <v>3844</v>
      </c>
      <c r="H375" s="662" t="s">
        <v>3845</v>
      </c>
      <c r="I375" s="674">
        <v>2847.31</v>
      </c>
      <c r="J375" s="674">
        <v>5</v>
      </c>
      <c r="K375" s="675">
        <v>14236.55</v>
      </c>
    </row>
    <row r="376" spans="1:11" ht="14.4" customHeight="1" x14ac:dyDescent="0.3">
      <c r="A376" s="658" t="s">
        <v>516</v>
      </c>
      <c r="B376" s="659" t="s">
        <v>517</v>
      </c>
      <c r="C376" s="662" t="s">
        <v>530</v>
      </c>
      <c r="D376" s="683" t="s">
        <v>2176</v>
      </c>
      <c r="E376" s="662" t="s">
        <v>4340</v>
      </c>
      <c r="F376" s="683" t="s">
        <v>4341</v>
      </c>
      <c r="G376" s="662" t="s">
        <v>3846</v>
      </c>
      <c r="H376" s="662" t="s">
        <v>3847</v>
      </c>
      <c r="I376" s="674">
        <v>4203.7299999999996</v>
      </c>
      <c r="J376" s="674">
        <v>2</v>
      </c>
      <c r="K376" s="675">
        <v>8407.4500000000007</v>
      </c>
    </row>
    <row r="377" spans="1:11" ht="14.4" customHeight="1" x14ac:dyDescent="0.3">
      <c r="A377" s="658" t="s">
        <v>516</v>
      </c>
      <c r="B377" s="659" t="s">
        <v>517</v>
      </c>
      <c r="C377" s="662" t="s">
        <v>530</v>
      </c>
      <c r="D377" s="683" t="s">
        <v>2176</v>
      </c>
      <c r="E377" s="662" t="s">
        <v>4340</v>
      </c>
      <c r="F377" s="683" t="s">
        <v>4341</v>
      </c>
      <c r="G377" s="662" t="s">
        <v>3848</v>
      </c>
      <c r="H377" s="662" t="s">
        <v>3849</v>
      </c>
      <c r="I377" s="674">
        <v>2847.32</v>
      </c>
      <c r="J377" s="674">
        <v>2</v>
      </c>
      <c r="K377" s="675">
        <v>5694.63</v>
      </c>
    </row>
    <row r="378" spans="1:11" ht="14.4" customHeight="1" x14ac:dyDescent="0.3">
      <c r="A378" s="658" t="s">
        <v>516</v>
      </c>
      <c r="B378" s="659" t="s">
        <v>517</v>
      </c>
      <c r="C378" s="662" t="s">
        <v>530</v>
      </c>
      <c r="D378" s="683" t="s">
        <v>2176</v>
      </c>
      <c r="E378" s="662" t="s">
        <v>4340</v>
      </c>
      <c r="F378" s="683" t="s">
        <v>4341</v>
      </c>
      <c r="G378" s="662" t="s">
        <v>3850</v>
      </c>
      <c r="H378" s="662" t="s">
        <v>3851</v>
      </c>
      <c r="I378" s="674">
        <v>4572.71</v>
      </c>
      <c r="J378" s="674">
        <v>1</v>
      </c>
      <c r="K378" s="675">
        <v>4572.71</v>
      </c>
    </row>
    <row r="379" spans="1:11" ht="14.4" customHeight="1" x14ac:dyDescent="0.3">
      <c r="A379" s="658" t="s">
        <v>516</v>
      </c>
      <c r="B379" s="659" t="s">
        <v>517</v>
      </c>
      <c r="C379" s="662" t="s">
        <v>530</v>
      </c>
      <c r="D379" s="683" t="s">
        <v>2176</v>
      </c>
      <c r="E379" s="662" t="s">
        <v>4340</v>
      </c>
      <c r="F379" s="683" t="s">
        <v>4341</v>
      </c>
      <c r="G379" s="662" t="s">
        <v>3852</v>
      </c>
      <c r="H379" s="662" t="s">
        <v>3853</v>
      </c>
      <c r="I379" s="674">
        <v>266.68666666666667</v>
      </c>
      <c r="J379" s="674">
        <v>13</v>
      </c>
      <c r="K379" s="675">
        <v>3466.8999999999996</v>
      </c>
    </row>
    <row r="380" spans="1:11" ht="14.4" customHeight="1" x14ac:dyDescent="0.3">
      <c r="A380" s="658" t="s">
        <v>516</v>
      </c>
      <c r="B380" s="659" t="s">
        <v>517</v>
      </c>
      <c r="C380" s="662" t="s">
        <v>530</v>
      </c>
      <c r="D380" s="683" t="s">
        <v>2176</v>
      </c>
      <c r="E380" s="662" t="s">
        <v>4340</v>
      </c>
      <c r="F380" s="683" t="s">
        <v>4341</v>
      </c>
      <c r="G380" s="662" t="s">
        <v>3854</v>
      </c>
      <c r="H380" s="662" t="s">
        <v>3855</v>
      </c>
      <c r="I380" s="674">
        <v>11210.885</v>
      </c>
      <c r="J380" s="674">
        <v>2</v>
      </c>
      <c r="K380" s="675">
        <v>22421.77</v>
      </c>
    </row>
    <row r="381" spans="1:11" ht="14.4" customHeight="1" x14ac:dyDescent="0.3">
      <c r="A381" s="658" t="s">
        <v>516</v>
      </c>
      <c r="B381" s="659" t="s">
        <v>517</v>
      </c>
      <c r="C381" s="662" t="s">
        <v>530</v>
      </c>
      <c r="D381" s="683" t="s">
        <v>2176</v>
      </c>
      <c r="E381" s="662" t="s">
        <v>4340</v>
      </c>
      <c r="F381" s="683" t="s">
        <v>4341</v>
      </c>
      <c r="G381" s="662" t="s">
        <v>3856</v>
      </c>
      <c r="H381" s="662" t="s">
        <v>3857</v>
      </c>
      <c r="I381" s="674">
        <v>9699.48</v>
      </c>
      <c r="J381" s="674">
        <v>1</v>
      </c>
      <c r="K381" s="675">
        <v>9699.48</v>
      </c>
    </row>
    <row r="382" spans="1:11" ht="14.4" customHeight="1" x14ac:dyDescent="0.3">
      <c r="A382" s="658" t="s">
        <v>516</v>
      </c>
      <c r="B382" s="659" t="s">
        <v>517</v>
      </c>
      <c r="C382" s="662" t="s">
        <v>530</v>
      </c>
      <c r="D382" s="683" t="s">
        <v>2176</v>
      </c>
      <c r="E382" s="662" t="s">
        <v>4340</v>
      </c>
      <c r="F382" s="683" t="s">
        <v>4341</v>
      </c>
      <c r="G382" s="662" t="s">
        <v>3858</v>
      </c>
      <c r="H382" s="662" t="s">
        <v>3859</v>
      </c>
      <c r="I382" s="674">
        <v>3591.19</v>
      </c>
      <c r="J382" s="674">
        <v>3</v>
      </c>
      <c r="K382" s="675">
        <v>10773.73</v>
      </c>
    </row>
    <row r="383" spans="1:11" ht="14.4" customHeight="1" x14ac:dyDescent="0.3">
      <c r="A383" s="658" t="s">
        <v>516</v>
      </c>
      <c r="B383" s="659" t="s">
        <v>517</v>
      </c>
      <c r="C383" s="662" t="s">
        <v>530</v>
      </c>
      <c r="D383" s="683" t="s">
        <v>2176</v>
      </c>
      <c r="E383" s="662" t="s">
        <v>4340</v>
      </c>
      <c r="F383" s="683" t="s">
        <v>4341</v>
      </c>
      <c r="G383" s="662" t="s">
        <v>3860</v>
      </c>
      <c r="H383" s="662" t="s">
        <v>3861</v>
      </c>
      <c r="I383" s="674">
        <v>4541.3</v>
      </c>
      <c r="J383" s="674">
        <v>1</v>
      </c>
      <c r="K383" s="675">
        <v>4541.3</v>
      </c>
    </row>
    <row r="384" spans="1:11" ht="14.4" customHeight="1" x14ac:dyDescent="0.3">
      <c r="A384" s="658" t="s">
        <v>516</v>
      </c>
      <c r="B384" s="659" t="s">
        <v>517</v>
      </c>
      <c r="C384" s="662" t="s">
        <v>530</v>
      </c>
      <c r="D384" s="683" t="s">
        <v>2176</v>
      </c>
      <c r="E384" s="662" t="s">
        <v>4340</v>
      </c>
      <c r="F384" s="683" t="s">
        <v>4341</v>
      </c>
      <c r="G384" s="662" t="s">
        <v>3862</v>
      </c>
      <c r="H384" s="662" t="s">
        <v>3863</v>
      </c>
      <c r="I384" s="674">
        <v>11535.23</v>
      </c>
      <c r="J384" s="674">
        <v>1</v>
      </c>
      <c r="K384" s="675">
        <v>11535.23</v>
      </c>
    </row>
    <row r="385" spans="1:11" ht="14.4" customHeight="1" x14ac:dyDescent="0.3">
      <c r="A385" s="658" t="s">
        <v>516</v>
      </c>
      <c r="B385" s="659" t="s">
        <v>517</v>
      </c>
      <c r="C385" s="662" t="s">
        <v>530</v>
      </c>
      <c r="D385" s="683" t="s">
        <v>2176</v>
      </c>
      <c r="E385" s="662" t="s">
        <v>4340</v>
      </c>
      <c r="F385" s="683" t="s">
        <v>4341</v>
      </c>
      <c r="G385" s="662" t="s">
        <v>3864</v>
      </c>
      <c r="H385" s="662" t="s">
        <v>3865</v>
      </c>
      <c r="I385" s="674">
        <v>208.9</v>
      </c>
      <c r="J385" s="674">
        <v>8</v>
      </c>
      <c r="K385" s="675">
        <v>1671.2</v>
      </c>
    </row>
    <row r="386" spans="1:11" ht="14.4" customHeight="1" x14ac:dyDescent="0.3">
      <c r="A386" s="658" t="s">
        <v>516</v>
      </c>
      <c r="B386" s="659" t="s">
        <v>517</v>
      </c>
      <c r="C386" s="662" t="s">
        <v>533</v>
      </c>
      <c r="D386" s="683" t="s">
        <v>2177</v>
      </c>
      <c r="E386" s="662" t="s">
        <v>4330</v>
      </c>
      <c r="F386" s="683" t="s">
        <v>4331</v>
      </c>
      <c r="G386" s="662" t="s">
        <v>3592</v>
      </c>
      <c r="H386" s="662" t="s">
        <v>3593</v>
      </c>
      <c r="I386" s="674">
        <v>4.3</v>
      </c>
      <c r="J386" s="674">
        <v>120</v>
      </c>
      <c r="K386" s="675">
        <v>516</v>
      </c>
    </row>
    <row r="387" spans="1:11" ht="14.4" customHeight="1" x14ac:dyDescent="0.3">
      <c r="A387" s="658" t="s">
        <v>516</v>
      </c>
      <c r="B387" s="659" t="s">
        <v>517</v>
      </c>
      <c r="C387" s="662" t="s">
        <v>533</v>
      </c>
      <c r="D387" s="683" t="s">
        <v>2177</v>
      </c>
      <c r="E387" s="662" t="s">
        <v>4330</v>
      </c>
      <c r="F387" s="683" t="s">
        <v>4331</v>
      </c>
      <c r="G387" s="662" t="s">
        <v>3304</v>
      </c>
      <c r="H387" s="662" t="s">
        <v>3305</v>
      </c>
      <c r="I387" s="674">
        <v>34.700000000000003</v>
      </c>
      <c r="J387" s="674">
        <v>12</v>
      </c>
      <c r="K387" s="675">
        <v>416.35</v>
      </c>
    </row>
    <row r="388" spans="1:11" ht="14.4" customHeight="1" x14ac:dyDescent="0.3">
      <c r="A388" s="658" t="s">
        <v>516</v>
      </c>
      <c r="B388" s="659" t="s">
        <v>517</v>
      </c>
      <c r="C388" s="662" t="s">
        <v>533</v>
      </c>
      <c r="D388" s="683" t="s">
        <v>2177</v>
      </c>
      <c r="E388" s="662" t="s">
        <v>4330</v>
      </c>
      <c r="F388" s="683" t="s">
        <v>4331</v>
      </c>
      <c r="G388" s="662" t="s">
        <v>3866</v>
      </c>
      <c r="H388" s="662" t="s">
        <v>3867</v>
      </c>
      <c r="I388" s="674">
        <v>5.36</v>
      </c>
      <c r="J388" s="674">
        <v>24</v>
      </c>
      <c r="K388" s="675">
        <v>128.57</v>
      </c>
    </row>
    <row r="389" spans="1:11" ht="14.4" customHeight="1" x14ac:dyDescent="0.3">
      <c r="A389" s="658" t="s">
        <v>516</v>
      </c>
      <c r="B389" s="659" t="s">
        <v>517</v>
      </c>
      <c r="C389" s="662" t="s">
        <v>533</v>
      </c>
      <c r="D389" s="683" t="s">
        <v>2177</v>
      </c>
      <c r="E389" s="662" t="s">
        <v>4330</v>
      </c>
      <c r="F389" s="683" t="s">
        <v>4331</v>
      </c>
      <c r="G389" s="662" t="s">
        <v>3868</v>
      </c>
      <c r="H389" s="662" t="s">
        <v>3869</v>
      </c>
      <c r="I389" s="674">
        <v>12.08</v>
      </c>
      <c r="J389" s="674">
        <v>50</v>
      </c>
      <c r="K389" s="675">
        <v>604</v>
      </c>
    </row>
    <row r="390" spans="1:11" ht="14.4" customHeight="1" x14ac:dyDescent="0.3">
      <c r="A390" s="658" t="s">
        <v>516</v>
      </c>
      <c r="B390" s="659" t="s">
        <v>517</v>
      </c>
      <c r="C390" s="662" t="s">
        <v>533</v>
      </c>
      <c r="D390" s="683" t="s">
        <v>2177</v>
      </c>
      <c r="E390" s="662" t="s">
        <v>4330</v>
      </c>
      <c r="F390" s="683" t="s">
        <v>4331</v>
      </c>
      <c r="G390" s="662" t="s">
        <v>3870</v>
      </c>
      <c r="H390" s="662" t="s">
        <v>3871</v>
      </c>
      <c r="I390" s="674">
        <v>0.40666666666666668</v>
      </c>
      <c r="J390" s="674">
        <v>2500</v>
      </c>
      <c r="K390" s="675">
        <v>1020</v>
      </c>
    </row>
    <row r="391" spans="1:11" ht="14.4" customHeight="1" x14ac:dyDescent="0.3">
      <c r="A391" s="658" t="s">
        <v>516</v>
      </c>
      <c r="B391" s="659" t="s">
        <v>517</v>
      </c>
      <c r="C391" s="662" t="s">
        <v>533</v>
      </c>
      <c r="D391" s="683" t="s">
        <v>2177</v>
      </c>
      <c r="E391" s="662" t="s">
        <v>4330</v>
      </c>
      <c r="F391" s="683" t="s">
        <v>4331</v>
      </c>
      <c r="G391" s="662" t="s">
        <v>3872</v>
      </c>
      <c r="H391" s="662" t="s">
        <v>3873</v>
      </c>
      <c r="I391" s="674">
        <v>65.2</v>
      </c>
      <c r="J391" s="674">
        <v>30</v>
      </c>
      <c r="K391" s="675">
        <v>1956</v>
      </c>
    </row>
    <row r="392" spans="1:11" ht="14.4" customHeight="1" x14ac:dyDescent="0.3">
      <c r="A392" s="658" t="s">
        <v>516</v>
      </c>
      <c r="B392" s="659" t="s">
        <v>517</v>
      </c>
      <c r="C392" s="662" t="s">
        <v>533</v>
      </c>
      <c r="D392" s="683" t="s">
        <v>2177</v>
      </c>
      <c r="E392" s="662" t="s">
        <v>4330</v>
      </c>
      <c r="F392" s="683" t="s">
        <v>4331</v>
      </c>
      <c r="G392" s="662" t="s">
        <v>3874</v>
      </c>
      <c r="H392" s="662" t="s">
        <v>3875</v>
      </c>
      <c r="I392" s="674">
        <v>2.2933333333333334</v>
      </c>
      <c r="J392" s="674">
        <v>800</v>
      </c>
      <c r="K392" s="675">
        <v>1842</v>
      </c>
    </row>
    <row r="393" spans="1:11" ht="14.4" customHeight="1" x14ac:dyDescent="0.3">
      <c r="A393" s="658" t="s">
        <v>516</v>
      </c>
      <c r="B393" s="659" t="s">
        <v>517</v>
      </c>
      <c r="C393" s="662" t="s">
        <v>533</v>
      </c>
      <c r="D393" s="683" t="s">
        <v>2177</v>
      </c>
      <c r="E393" s="662" t="s">
        <v>4330</v>
      </c>
      <c r="F393" s="683" t="s">
        <v>4331</v>
      </c>
      <c r="G393" s="662" t="s">
        <v>3876</v>
      </c>
      <c r="H393" s="662" t="s">
        <v>3877</v>
      </c>
      <c r="I393" s="674">
        <v>437</v>
      </c>
      <c r="J393" s="674">
        <v>7</v>
      </c>
      <c r="K393" s="675">
        <v>3059</v>
      </c>
    </row>
    <row r="394" spans="1:11" ht="14.4" customHeight="1" x14ac:dyDescent="0.3">
      <c r="A394" s="658" t="s">
        <v>516</v>
      </c>
      <c r="B394" s="659" t="s">
        <v>517</v>
      </c>
      <c r="C394" s="662" t="s">
        <v>533</v>
      </c>
      <c r="D394" s="683" t="s">
        <v>2177</v>
      </c>
      <c r="E394" s="662" t="s">
        <v>4330</v>
      </c>
      <c r="F394" s="683" t="s">
        <v>4331</v>
      </c>
      <c r="G394" s="662" t="s">
        <v>3604</v>
      </c>
      <c r="H394" s="662" t="s">
        <v>3605</v>
      </c>
      <c r="I394" s="674">
        <v>0.34249999999999997</v>
      </c>
      <c r="J394" s="674">
        <v>3600</v>
      </c>
      <c r="K394" s="675">
        <v>1242</v>
      </c>
    </row>
    <row r="395" spans="1:11" ht="14.4" customHeight="1" x14ac:dyDescent="0.3">
      <c r="A395" s="658" t="s">
        <v>516</v>
      </c>
      <c r="B395" s="659" t="s">
        <v>517</v>
      </c>
      <c r="C395" s="662" t="s">
        <v>533</v>
      </c>
      <c r="D395" s="683" t="s">
        <v>2177</v>
      </c>
      <c r="E395" s="662" t="s">
        <v>4330</v>
      </c>
      <c r="F395" s="683" t="s">
        <v>4331</v>
      </c>
      <c r="G395" s="662" t="s">
        <v>3324</v>
      </c>
      <c r="H395" s="662" t="s">
        <v>3325</v>
      </c>
      <c r="I395" s="674">
        <v>22.15</v>
      </c>
      <c r="J395" s="674">
        <v>25</v>
      </c>
      <c r="K395" s="675">
        <v>553.75</v>
      </c>
    </row>
    <row r="396" spans="1:11" ht="14.4" customHeight="1" x14ac:dyDescent="0.3">
      <c r="A396" s="658" t="s">
        <v>516</v>
      </c>
      <c r="B396" s="659" t="s">
        <v>517</v>
      </c>
      <c r="C396" s="662" t="s">
        <v>533</v>
      </c>
      <c r="D396" s="683" t="s">
        <v>2177</v>
      </c>
      <c r="E396" s="662" t="s">
        <v>4330</v>
      </c>
      <c r="F396" s="683" t="s">
        <v>4331</v>
      </c>
      <c r="G396" s="662" t="s">
        <v>3328</v>
      </c>
      <c r="H396" s="662" t="s">
        <v>3329</v>
      </c>
      <c r="I396" s="674">
        <v>1.38</v>
      </c>
      <c r="J396" s="674">
        <v>800</v>
      </c>
      <c r="K396" s="675">
        <v>1104</v>
      </c>
    </row>
    <row r="397" spans="1:11" ht="14.4" customHeight="1" x14ac:dyDescent="0.3">
      <c r="A397" s="658" t="s">
        <v>516</v>
      </c>
      <c r="B397" s="659" t="s">
        <v>517</v>
      </c>
      <c r="C397" s="662" t="s">
        <v>533</v>
      </c>
      <c r="D397" s="683" t="s">
        <v>2177</v>
      </c>
      <c r="E397" s="662" t="s">
        <v>4330</v>
      </c>
      <c r="F397" s="683" t="s">
        <v>4331</v>
      </c>
      <c r="G397" s="662" t="s">
        <v>3332</v>
      </c>
      <c r="H397" s="662" t="s">
        <v>3333</v>
      </c>
      <c r="I397" s="674">
        <v>3.2549999999999999</v>
      </c>
      <c r="J397" s="674">
        <v>200</v>
      </c>
      <c r="K397" s="675">
        <v>651</v>
      </c>
    </row>
    <row r="398" spans="1:11" ht="14.4" customHeight="1" x14ac:dyDescent="0.3">
      <c r="A398" s="658" t="s">
        <v>516</v>
      </c>
      <c r="B398" s="659" t="s">
        <v>517</v>
      </c>
      <c r="C398" s="662" t="s">
        <v>533</v>
      </c>
      <c r="D398" s="683" t="s">
        <v>2177</v>
      </c>
      <c r="E398" s="662" t="s">
        <v>4330</v>
      </c>
      <c r="F398" s="683" t="s">
        <v>4331</v>
      </c>
      <c r="G398" s="662" t="s">
        <v>3352</v>
      </c>
      <c r="H398" s="662" t="s">
        <v>3353</v>
      </c>
      <c r="I398" s="674">
        <v>98.375</v>
      </c>
      <c r="J398" s="674">
        <v>4</v>
      </c>
      <c r="K398" s="675">
        <v>393.5</v>
      </c>
    </row>
    <row r="399" spans="1:11" ht="14.4" customHeight="1" x14ac:dyDescent="0.3">
      <c r="A399" s="658" t="s">
        <v>516</v>
      </c>
      <c r="B399" s="659" t="s">
        <v>517</v>
      </c>
      <c r="C399" s="662" t="s">
        <v>533</v>
      </c>
      <c r="D399" s="683" t="s">
        <v>2177</v>
      </c>
      <c r="E399" s="662" t="s">
        <v>4330</v>
      </c>
      <c r="F399" s="683" t="s">
        <v>4331</v>
      </c>
      <c r="G399" s="662" t="s">
        <v>3878</v>
      </c>
      <c r="H399" s="662" t="s">
        <v>3879</v>
      </c>
      <c r="I399" s="674">
        <v>10.523333333333333</v>
      </c>
      <c r="J399" s="674">
        <v>7800</v>
      </c>
      <c r="K399" s="675">
        <v>81816.75</v>
      </c>
    </row>
    <row r="400" spans="1:11" ht="14.4" customHeight="1" x14ac:dyDescent="0.3">
      <c r="A400" s="658" t="s">
        <v>516</v>
      </c>
      <c r="B400" s="659" t="s">
        <v>517</v>
      </c>
      <c r="C400" s="662" t="s">
        <v>533</v>
      </c>
      <c r="D400" s="683" t="s">
        <v>2177</v>
      </c>
      <c r="E400" s="662" t="s">
        <v>4330</v>
      </c>
      <c r="F400" s="683" t="s">
        <v>4331</v>
      </c>
      <c r="G400" s="662" t="s">
        <v>3364</v>
      </c>
      <c r="H400" s="662" t="s">
        <v>3365</v>
      </c>
      <c r="I400" s="674">
        <v>2.06</v>
      </c>
      <c r="J400" s="674">
        <v>200</v>
      </c>
      <c r="K400" s="675">
        <v>412</v>
      </c>
    </row>
    <row r="401" spans="1:11" ht="14.4" customHeight="1" x14ac:dyDescent="0.3">
      <c r="A401" s="658" t="s">
        <v>516</v>
      </c>
      <c r="B401" s="659" t="s">
        <v>517</v>
      </c>
      <c r="C401" s="662" t="s">
        <v>533</v>
      </c>
      <c r="D401" s="683" t="s">
        <v>2177</v>
      </c>
      <c r="E401" s="662" t="s">
        <v>4330</v>
      </c>
      <c r="F401" s="683" t="s">
        <v>4331</v>
      </c>
      <c r="G401" s="662" t="s">
        <v>3368</v>
      </c>
      <c r="H401" s="662" t="s">
        <v>3369</v>
      </c>
      <c r="I401" s="674">
        <v>5.88</v>
      </c>
      <c r="J401" s="674">
        <v>50</v>
      </c>
      <c r="K401" s="675">
        <v>294</v>
      </c>
    </row>
    <row r="402" spans="1:11" ht="14.4" customHeight="1" x14ac:dyDescent="0.3">
      <c r="A402" s="658" t="s">
        <v>516</v>
      </c>
      <c r="B402" s="659" t="s">
        <v>517</v>
      </c>
      <c r="C402" s="662" t="s">
        <v>533</v>
      </c>
      <c r="D402" s="683" t="s">
        <v>2177</v>
      </c>
      <c r="E402" s="662" t="s">
        <v>4330</v>
      </c>
      <c r="F402" s="683" t="s">
        <v>4331</v>
      </c>
      <c r="G402" s="662" t="s">
        <v>3614</v>
      </c>
      <c r="H402" s="662" t="s">
        <v>3615</v>
      </c>
      <c r="I402" s="674">
        <v>5.28</v>
      </c>
      <c r="J402" s="674">
        <v>10</v>
      </c>
      <c r="K402" s="675">
        <v>52.8</v>
      </c>
    </row>
    <row r="403" spans="1:11" ht="14.4" customHeight="1" x14ac:dyDescent="0.3">
      <c r="A403" s="658" t="s">
        <v>516</v>
      </c>
      <c r="B403" s="659" t="s">
        <v>517</v>
      </c>
      <c r="C403" s="662" t="s">
        <v>533</v>
      </c>
      <c r="D403" s="683" t="s">
        <v>2177</v>
      </c>
      <c r="E403" s="662" t="s">
        <v>4330</v>
      </c>
      <c r="F403" s="683" t="s">
        <v>4331</v>
      </c>
      <c r="G403" s="662" t="s">
        <v>3880</v>
      </c>
      <c r="H403" s="662" t="s">
        <v>3881</v>
      </c>
      <c r="I403" s="674">
        <v>450.86</v>
      </c>
      <c r="J403" s="674">
        <v>10</v>
      </c>
      <c r="K403" s="675">
        <v>4508.6099999999997</v>
      </c>
    </row>
    <row r="404" spans="1:11" ht="14.4" customHeight="1" x14ac:dyDescent="0.3">
      <c r="A404" s="658" t="s">
        <v>516</v>
      </c>
      <c r="B404" s="659" t="s">
        <v>517</v>
      </c>
      <c r="C404" s="662" t="s">
        <v>533</v>
      </c>
      <c r="D404" s="683" t="s">
        <v>2177</v>
      </c>
      <c r="E404" s="662" t="s">
        <v>4332</v>
      </c>
      <c r="F404" s="683" t="s">
        <v>4333</v>
      </c>
      <c r="G404" s="662" t="s">
        <v>3882</v>
      </c>
      <c r="H404" s="662" t="s">
        <v>3883</v>
      </c>
      <c r="I404" s="674">
        <v>6945.63</v>
      </c>
      <c r="J404" s="674">
        <v>48</v>
      </c>
      <c r="K404" s="675">
        <v>333390.43</v>
      </c>
    </row>
    <row r="405" spans="1:11" ht="14.4" customHeight="1" x14ac:dyDescent="0.3">
      <c r="A405" s="658" t="s">
        <v>516</v>
      </c>
      <c r="B405" s="659" t="s">
        <v>517</v>
      </c>
      <c r="C405" s="662" t="s">
        <v>533</v>
      </c>
      <c r="D405" s="683" t="s">
        <v>2177</v>
      </c>
      <c r="E405" s="662" t="s">
        <v>4332</v>
      </c>
      <c r="F405" s="683" t="s">
        <v>4333</v>
      </c>
      <c r="G405" s="662" t="s">
        <v>3884</v>
      </c>
      <c r="H405" s="662" t="s">
        <v>3885</v>
      </c>
      <c r="I405" s="674">
        <v>3112.1849999999999</v>
      </c>
      <c r="J405" s="674">
        <v>48</v>
      </c>
      <c r="K405" s="675">
        <v>149384.85</v>
      </c>
    </row>
    <row r="406" spans="1:11" ht="14.4" customHeight="1" x14ac:dyDescent="0.3">
      <c r="A406" s="658" t="s">
        <v>516</v>
      </c>
      <c r="B406" s="659" t="s">
        <v>517</v>
      </c>
      <c r="C406" s="662" t="s">
        <v>533</v>
      </c>
      <c r="D406" s="683" t="s">
        <v>2177</v>
      </c>
      <c r="E406" s="662" t="s">
        <v>4332</v>
      </c>
      <c r="F406" s="683" t="s">
        <v>4333</v>
      </c>
      <c r="G406" s="662" t="s">
        <v>3886</v>
      </c>
      <c r="H406" s="662" t="s">
        <v>3887</v>
      </c>
      <c r="I406" s="674">
        <v>1980.04</v>
      </c>
      <c r="J406" s="674">
        <v>120</v>
      </c>
      <c r="K406" s="675">
        <v>237605.16</v>
      </c>
    </row>
    <row r="407" spans="1:11" ht="14.4" customHeight="1" x14ac:dyDescent="0.3">
      <c r="A407" s="658" t="s">
        <v>516</v>
      </c>
      <c r="B407" s="659" t="s">
        <v>517</v>
      </c>
      <c r="C407" s="662" t="s">
        <v>533</v>
      </c>
      <c r="D407" s="683" t="s">
        <v>2177</v>
      </c>
      <c r="E407" s="662" t="s">
        <v>4332</v>
      </c>
      <c r="F407" s="683" t="s">
        <v>4333</v>
      </c>
      <c r="G407" s="662" t="s">
        <v>3888</v>
      </c>
      <c r="H407" s="662" t="s">
        <v>3889</v>
      </c>
      <c r="I407" s="674">
        <v>3112.1849999999999</v>
      </c>
      <c r="J407" s="674">
        <v>48</v>
      </c>
      <c r="K407" s="675">
        <v>149384.85</v>
      </c>
    </row>
    <row r="408" spans="1:11" ht="14.4" customHeight="1" x14ac:dyDescent="0.3">
      <c r="A408" s="658" t="s">
        <v>516</v>
      </c>
      <c r="B408" s="659" t="s">
        <v>517</v>
      </c>
      <c r="C408" s="662" t="s">
        <v>533</v>
      </c>
      <c r="D408" s="683" t="s">
        <v>2177</v>
      </c>
      <c r="E408" s="662" t="s">
        <v>4332</v>
      </c>
      <c r="F408" s="683" t="s">
        <v>4333</v>
      </c>
      <c r="G408" s="662" t="s">
        <v>3890</v>
      </c>
      <c r="H408" s="662" t="s">
        <v>3891</v>
      </c>
      <c r="I408" s="674">
        <v>2280</v>
      </c>
      <c r="J408" s="674">
        <v>48</v>
      </c>
      <c r="K408" s="675">
        <v>109440.13</v>
      </c>
    </row>
    <row r="409" spans="1:11" ht="14.4" customHeight="1" x14ac:dyDescent="0.3">
      <c r="A409" s="658" t="s">
        <v>516</v>
      </c>
      <c r="B409" s="659" t="s">
        <v>517</v>
      </c>
      <c r="C409" s="662" t="s">
        <v>533</v>
      </c>
      <c r="D409" s="683" t="s">
        <v>2177</v>
      </c>
      <c r="E409" s="662" t="s">
        <v>4332</v>
      </c>
      <c r="F409" s="683" t="s">
        <v>4333</v>
      </c>
      <c r="G409" s="662" t="s">
        <v>3892</v>
      </c>
      <c r="H409" s="662" t="s">
        <v>3893</v>
      </c>
      <c r="I409" s="674">
        <v>10803</v>
      </c>
      <c r="J409" s="674">
        <v>80</v>
      </c>
      <c r="K409" s="675">
        <v>864240</v>
      </c>
    </row>
    <row r="410" spans="1:11" ht="14.4" customHeight="1" x14ac:dyDescent="0.3">
      <c r="A410" s="658" t="s">
        <v>516</v>
      </c>
      <c r="B410" s="659" t="s">
        <v>517</v>
      </c>
      <c r="C410" s="662" t="s">
        <v>533</v>
      </c>
      <c r="D410" s="683" t="s">
        <v>2177</v>
      </c>
      <c r="E410" s="662" t="s">
        <v>4332</v>
      </c>
      <c r="F410" s="683" t="s">
        <v>4333</v>
      </c>
      <c r="G410" s="662" t="s">
        <v>3894</v>
      </c>
      <c r="H410" s="662" t="s">
        <v>3895</v>
      </c>
      <c r="I410" s="674">
        <v>6685</v>
      </c>
      <c r="J410" s="674">
        <v>80</v>
      </c>
      <c r="K410" s="675">
        <v>534800</v>
      </c>
    </row>
    <row r="411" spans="1:11" ht="14.4" customHeight="1" x14ac:dyDescent="0.3">
      <c r="A411" s="658" t="s">
        <v>516</v>
      </c>
      <c r="B411" s="659" t="s">
        <v>517</v>
      </c>
      <c r="C411" s="662" t="s">
        <v>533</v>
      </c>
      <c r="D411" s="683" t="s">
        <v>2177</v>
      </c>
      <c r="E411" s="662" t="s">
        <v>4332</v>
      </c>
      <c r="F411" s="683" t="s">
        <v>4333</v>
      </c>
      <c r="G411" s="662" t="s">
        <v>3896</v>
      </c>
      <c r="H411" s="662" t="s">
        <v>3897</v>
      </c>
      <c r="I411" s="674">
        <v>37490</v>
      </c>
      <c r="J411" s="674">
        <v>6</v>
      </c>
      <c r="K411" s="675">
        <v>224940</v>
      </c>
    </row>
    <row r="412" spans="1:11" ht="14.4" customHeight="1" x14ac:dyDescent="0.3">
      <c r="A412" s="658" t="s">
        <v>516</v>
      </c>
      <c r="B412" s="659" t="s">
        <v>517</v>
      </c>
      <c r="C412" s="662" t="s">
        <v>533</v>
      </c>
      <c r="D412" s="683" t="s">
        <v>2177</v>
      </c>
      <c r="E412" s="662" t="s">
        <v>4332</v>
      </c>
      <c r="F412" s="683" t="s">
        <v>4333</v>
      </c>
      <c r="G412" s="662" t="s">
        <v>3898</v>
      </c>
      <c r="H412" s="662" t="s">
        <v>3899</v>
      </c>
      <c r="I412" s="674">
        <v>8701.1099999999951</v>
      </c>
      <c r="J412" s="674">
        <v>50</v>
      </c>
      <c r="K412" s="675">
        <v>435055.49999999994</v>
      </c>
    </row>
    <row r="413" spans="1:11" ht="14.4" customHeight="1" x14ac:dyDescent="0.3">
      <c r="A413" s="658" t="s">
        <v>516</v>
      </c>
      <c r="B413" s="659" t="s">
        <v>517</v>
      </c>
      <c r="C413" s="662" t="s">
        <v>533</v>
      </c>
      <c r="D413" s="683" t="s">
        <v>2177</v>
      </c>
      <c r="E413" s="662" t="s">
        <v>4332</v>
      </c>
      <c r="F413" s="683" t="s">
        <v>4333</v>
      </c>
      <c r="G413" s="662" t="s">
        <v>3900</v>
      </c>
      <c r="H413" s="662" t="s">
        <v>3901</v>
      </c>
      <c r="I413" s="674">
        <v>16701.63</v>
      </c>
      <c r="J413" s="674">
        <v>25</v>
      </c>
      <c r="K413" s="675">
        <v>417540.75000000006</v>
      </c>
    </row>
    <row r="414" spans="1:11" ht="14.4" customHeight="1" x14ac:dyDescent="0.3">
      <c r="A414" s="658" t="s">
        <v>516</v>
      </c>
      <c r="B414" s="659" t="s">
        <v>517</v>
      </c>
      <c r="C414" s="662" t="s">
        <v>533</v>
      </c>
      <c r="D414" s="683" t="s">
        <v>2177</v>
      </c>
      <c r="E414" s="662" t="s">
        <v>4332</v>
      </c>
      <c r="F414" s="683" t="s">
        <v>4333</v>
      </c>
      <c r="G414" s="662" t="s">
        <v>3902</v>
      </c>
      <c r="H414" s="662" t="s">
        <v>3903</v>
      </c>
      <c r="I414" s="674">
        <v>1212.5564705882352</v>
      </c>
      <c r="J414" s="674">
        <v>90</v>
      </c>
      <c r="K414" s="675">
        <v>109129.40000000002</v>
      </c>
    </row>
    <row r="415" spans="1:11" ht="14.4" customHeight="1" x14ac:dyDescent="0.3">
      <c r="A415" s="658" t="s">
        <v>516</v>
      </c>
      <c r="B415" s="659" t="s">
        <v>517</v>
      </c>
      <c r="C415" s="662" t="s">
        <v>533</v>
      </c>
      <c r="D415" s="683" t="s">
        <v>2177</v>
      </c>
      <c r="E415" s="662" t="s">
        <v>4332</v>
      </c>
      <c r="F415" s="683" t="s">
        <v>4333</v>
      </c>
      <c r="G415" s="662" t="s">
        <v>3624</v>
      </c>
      <c r="H415" s="662" t="s">
        <v>3625</v>
      </c>
      <c r="I415" s="674">
        <v>652.91999999999996</v>
      </c>
      <c r="J415" s="674">
        <v>30</v>
      </c>
      <c r="K415" s="675">
        <v>19587.52</v>
      </c>
    </row>
    <row r="416" spans="1:11" ht="14.4" customHeight="1" x14ac:dyDescent="0.3">
      <c r="A416" s="658" t="s">
        <v>516</v>
      </c>
      <c r="B416" s="659" t="s">
        <v>517</v>
      </c>
      <c r="C416" s="662" t="s">
        <v>533</v>
      </c>
      <c r="D416" s="683" t="s">
        <v>2177</v>
      </c>
      <c r="E416" s="662" t="s">
        <v>4332</v>
      </c>
      <c r="F416" s="683" t="s">
        <v>4333</v>
      </c>
      <c r="G416" s="662" t="s">
        <v>3904</v>
      </c>
      <c r="H416" s="662" t="s">
        <v>3905</v>
      </c>
      <c r="I416" s="674">
        <v>94.38</v>
      </c>
      <c r="J416" s="674">
        <v>110</v>
      </c>
      <c r="K416" s="675">
        <v>10381.799999999999</v>
      </c>
    </row>
    <row r="417" spans="1:11" ht="14.4" customHeight="1" x14ac:dyDescent="0.3">
      <c r="A417" s="658" t="s">
        <v>516</v>
      </c>
      <c r="B417" s="659" t="s">
        <v>517</v>
      </c>
      <c r="C417" s="662" t="s">
        <v>533</v>
      </c>
      <c r="D417" s="683" t="s">
        <v>2177</v>
      </c>
      <c r="E417" s="662" t="s">
        <v>4332</v>
      </c>
      <c r="F417" s="683" t="s">
        <v>4333</v>
      </c>
      <c r="G417" s="662" t="s">
        <v>3628</v>
      </c>
      <c r="H417" s="662" t="s">
        <v>3629</v>
      </c>
      <c r="I417" s="674">
        <v>26.006666666666671</v>
      </c>
      <c r="J417" s="674">
        <v>200</v>
      </c>
      <c r="K417" s="675">
        <v>5201.6000000000004</v>
      </c>
    </row>
    <row r="418" spans="1:11" ht="14.4" customHeight="1" x14ac:dyDescent="0.3">
      <c r="A418" s="658" t="s">
        <v>516</v>
      </c>
      <c r="B418" s="659" t="s">
        <v>517</v>
      </c>
      <c r="C418" s="662" t="s">
        <v>533</v>
      </c>
      <c r="D418" s="683" t="s">
        <v>2177</v>
      </c>
      <c r="E418" s="662" t="s">
        <v>4332</v>
      </c>
      <c r="F418" s="683" t="s">
        <v>4333</v>
      </c>
      <c r="G418" s="662" t="s">
        <v>3406</v>
      </c>
      <c r="H418" s="662" t="s">
        <v>3407</v>
      </c>
      <c r="I418" s="674">
        <v>3.2</v>
      </c>
      <c r="J418" s="674">
        <v>30</v>
      </c>
      <c r="K418" s="675">
        <v>92.9</v>
      </c>
    </row>
    <row r="419" spans="1:11" ht="14.4" customHeight="1" x14ac:dyDescent="0.3">
      <c r="A419" s="658" t="s">
        <v>516</v>
      </c>
      <c r="B419" s="659" t="s">
        <v>517</v>
      </c>
      <c r="C419" s="662" t="s">
        <v>533</v>
      </c>
      <c r="D419" s="683" t="s">
        <v>2177</v>
      </c>
      <c r="E419" s="662" t="s">
        <v>4332</v>
      </c>
      <c r="F419" s="683" t="s">
        <v>4333</v>
      </c>
      <c r="G419" s="662" t="s">
        <v>3408</v>
      </c>
      <c r="H419" s="662" t="s">
        <v>3409</v>
      </c>
      <c r="I419" s="674">
        <v>11.14625</v>
      </c>
      <c r="J419" s="674">
        <v>500</v>
      </c>
      <c r="K419" s="675">
        <v>5572.5</v>
      </c>
    </row>
    <row r="420" spans="1:11" ht="14.4" customHeight="1" x14ac:dyDescent="0.3">
      <c r="A420" s="658" t="s">
        <v>516</v>
      </c>
      <c r="B420" s="659" t="s">
        <v>517</v>
      </c>
      <c r="C420" s="662" t="s">
        <v>533</v>
      </c>
      <c r="D420" s="683" t="s">
        <v>2177</v>
      </c>
      <c r="E420" s="662" t="s">
        <v>4332</v>
      </c>
      <c r="F420" s="683" t="s">
        <v>4333</v>
      </c>
      <c r="G420" s="662" t="s">
        <v>3906</v>
      </c>
      <c r="H420" s="662" t="s">
        <v>3907</v>
      </c>
      <c r="I420" s="674">
        <v>12.729999999999999</v>
      </c>
      <c r="J420" s="674">
        <v>300</v>
      </c>
      <c r="K420" s="675">
        <v>3819</v>
      </c>
    </row>
    <row r="421" spans="1:11" ht="14.4" customHeight="1" x14ac:dyDescent="0.3">
      <c r="A421" s="658" t="s">
        <v>516</v>
      </c>
      <c r="B421" s="659" t="s">
        <v>517</v>
      </c>
      <c r="C421" s="662" t="s">
        <v>533</v>
      </c>
      <c r="D421" s="683" t="s">
        <v>2177</v>
      </c>
      <c r="E421" s="662" t="s">
        <v>4332</v>
      </c>
      <c r="F421" s="683" t="s">
        <v>4333</v>
      </c>
      <c r="G421" s="662" t="s">
        <v>3410</v>
      </c>
      <c r="H421" s="662" t="s">
        <v>3411</v>
      </c>
      <c r="I421" s="674">
        <v>0.93</v>
      </c>
      <c r="J421" s="674">
        <v>2400</v>
      </c>
      <c r="K421" s="675">
        <v>2232</v>
      </c>
    </row>
    <row r="422" spans="1:11" ht="14.4" customHeight="1" x14ac:dyDescent="0.3">
      <c r="A422" s="658" t="s">
        <v>516</v>
      </c>
      <c r="B422" s="659" t="s">
        <v>517</v>
      </c>
      <c r="C422" s="662" t="s">
        <v>533</v>
      </c>
      <c r="D422" s="683" t="s">
        <v>2177</v>
      </c>
      <c r="E422" s="662" t="s">
        <v>4332</v>
      </c>
      <c r="F422" s="683" t="s">
        <v>4333</v>
      </c>
      <c r="G422" s="662" t="s">
        <v>3412</v>
      </c>
      <c r="H422" s="662" t="s">
        <v>3413</v>
      </c>
      <c r="I422" s="674">
        <v>1.4366666666666668</v>
      </c>
      <c r="J422" s="674">
        <v>1700</v>
      </c>
      <c r="K422" s="675">
        <v>2442</v>
      </c>
    </row>
    <row r="423" spans="1:11" ht="14.4" customHeight="1" x14ac:dyDescent="0.3">
      <c r="A423" s="658" t="s">
        <v>516</v>
      </c>
      <c r="B423" s="659" t="s">
        <v>517</v>
      </c>
      <c r="C423" s="662" t="s">
        <v>533</v>
      </c>
      <c r="D423" s="683" t="s">
        <v>2177</v>
      </c>
      <c r="E423" s="662" t="s">
        <v>4332</v>
      </c>
      <c r="F423" s="683" t="s">
        <v>4333</v>
      </c>
      <c r="G423" s="662" t="s">
        <v>3414</v>
      </c>
      <c r="H423" s="662" t="s">
        <v>3415</v>
      </c>
      <c r="I423" s="674">
        <v>0.42</v>
      </c>
      <c r="J423" s="674">
        <v>2100</v>
      </c>
      <c r="K423" s="675">
        <v>882</v>
      </c>
    </row>
    <row r="424" spans="1:11" ht="14.4" customHeight="1" x14ac:dyDescent="0.3">
      <c r="A424" s="658" t="s">
        <v>516</v>
      </c>
      <c r="B424" s="659" t="s">
        <v>517</v>
      </c>
      <c r="C424" s="662" t="s">
        <v>533</v>
      </c>
      <c r="D424" s="683" t="s">
        <v>2177</v>
      </c>
      <c r="E424" s="662" t="s">
        <v>4332</v>
      </c>
      <c r="F424" s="683" t="s">
        <v>4333</v>
      </c>
      <c r="G424" s="662" t="s">
        <v>3416</v>
      </c>
      <c r="H424" s="662" t="s">
        <v>3417</v>
      </c>
      <c r="I424" s="674">
        <v>0.57999999999999996</v>
      </c>
      <c r="J424" s="674">
        <v>1200</v>
      </c>
      <c r="K424" s="675">
        <v>696</v>
      </c>
    </row>
    <row r="425" spans="1:11" ht="14.4" customHeight="1" x14ac:dyDescent="0.3">
      <c r="A425" s="658" t="s">
        <v>516</v>
      </c>
      <c r="B425" s="659" t="s">
        <v>517</v>
      </c>
      <c r="C425" s="662" t="s">
        <v>533</v>
      </c>
      <c r="D425" s="683" t="s">
        <v>2177</v>
      </c>
      <c r="E425" s="662" t="s">
        <v>4332</v>
      </c>
      <c r="F425" s="683" t="s">
        <v>4333</v>
      </c>
      <c r="G425" s="662" t="s">
        <v>3908</v>
      </c>
      <c r="H425" s="662" t="s">
        <v>3909</v>
      </c>
      <c r="I425" s="674">
        <v>22.53</v>
      </c>
      <c r="J425" s="674">
        <v>17</v>
      </c>
      <c r="K425" s="675">
        <v>383.01000000000005</v>
      </c>
    </row>
    <row r="426" spans="1:11" ht="14.4" customHeight="1" x14ac:dyDescent="0.3">
      <c r="A426" s="658" t="s">
        <v>516</v>
      </c>
      <c r="B426" s="659" t="s">
        <v>517</v>
      </c>
      <c r="C426" s="662" t="s">
        <v>533</v>
      </c>
      <c r="D426" s="683" t="s">
        <v>2177</v>
      </c>
      <c r="E426" s="662" t="s">
        <v>4332</v>
      </c>
      <c r="F426" s="683" t="s">
        <v>4333</v>
      </c>
      <c r="G426" s="662" t="s">
        <v>3418</v>
      </c>
      <c r="H426" s="662" t="s">
        <v>3419</v>
      </c>
      <c r="I426" s="674">
        <v>3.13</v>
      </c>
      <c r="J426" s="674">
        <v>50</v>
      </c>
      <c r="K426" s="675">
        <v>156.5</v>
      </c>
    </row>
    <row r="427" spans="1:11" ht="14.4" customHeight="1" x14ac:dyDescent="0.3">
      <c r="A427" s="658" t="s">
        <v>516</v>
      </c>
      <c r="B427" s="659" t="s">
        <v>517</v>
      </c>
      <c r="C427" s="662" t="s">
        <v>533</v>
      </c>
      <c r="D427" s="683" t="s">
        <v>2177</v>
      </c>
      <c r="E427" s="662" t="s">
        <v>4332</v>
      </c>
      <c r="F427" s="683" t="s">
        <v>4333</v>
      </c>
      <c r="G427" s="662" t="s">
        <v>3910</v>
      </c>
      <c r="H427" s="662" t="s">
        <v>3911</v>
      </c>
      <c r="I427" s="674">
        <v>12.520000000000001</v>
      </c>
      <c r="J427" s="674">
        <v>150</v>
      </c>
      <c r="K427" s="675">
        <v>1877.92</v>
      </c>
    </row>
    <row r="428" spans="1:11" ht="14.4" customHeight="1" x14ac:dyDescent="0.3">
      <c r="A428" s="658" t="s">
        <v>516</v>
      </c>
      <c r="B428" s="659" t="s">
        <v>517</v>
      </c>
      <c r="C428" s="662" t="s">
        <v>533</v>
      </c>
      <c r="D428" s="683" t="s">
        <v>2177</v>
      </c>
      <c r="E428" s="662" t="s">
        <v>4332</v>
      </c>
      <c r="F428" s="683" t="s">
        <v>4333</v>
      </c>
      <c r="G428" s="662" t="s">
        <v>3912</v>
      </c>
      <c r="H428" s="662" t="s">
        <v>3913</v>
      </c>
      <c r="I428" s="674">
        <v>824.00999999999988</v>
      </c>
      <c r="J428" s="674">
        <v>30</v>
      </c>
      <c r="K428" s="675">
        <v>24720.300000000003</v>
      </c>
    </row>
    <row r="429" spans="1:11" ht="14.4" customHeight="1" x14ac:dyDescent="0.3">
      <c r="A429" s="658" t="s">
        <v>516</v>
      </c>
      <c r="B429" s="659" t="s">
        <v>517</v>
      </c>
      <c r="C429" s="662" t="s">
        <v>533</v>
      </c>
      <c r="D429" s="683" t="s">
        <v>2177</v>
      </c>
      <c r="E429" s="662" t="s">
        <v>4332</v>
      </c>
      <c r="F429" s="683" t="s">
        <v>4333</v>
      </c>
      <c r="G429" s="662" t="s">
        <v>3914</v>
      </c>
      <c r="H429" s="662" t="s">
        <v>3915</v>
      </c>
      <c r="I429" s="674">
        <v>824.01</v>
      </c>
      <c r="J429" s="674">
        <v>40</v>
      </c>
      <c r="K429" s="675">
        <v>32960.400000000001</v>
      </c>
    </row>
    <row r="430" spans="1:11" ht="14.4" customHeight="1" x14ac:dyDescent="0.3">
      <c r="A430" s="658" t="s">
        <v>516</v>
      </c>
      <c r="B430" s="659" t="s">
        <v>517</v>
      </c>
      <c r="C430" s="662" t="s">
        <v>533</v>
      </c>
      <c r="D430" s="683" t="s">
        <v>2177</v>
      </c>
      <c r="E430" s="662" t="s">
        <v>4332</v>
      </c>
      <c r="F430" s="683" t="s">
        <v>4333</v>
      </c>
      <c r="G430" s="662" t="s">
        <v>3916</v>
      </c>
      <c r="H430" s="662" t="s">
        <v>3917</v>
      </c>
      <c r="I430" s="674">
        <v>824.01</v>
      </c>
      <c r="J430" s="674">
        <v>90</v>
      </c>
      <c r="K430" s="675">
        <v>74160.900000000009</v>
      </c>
    </row>
    <row r="431" spans="1:11" ht="14.4" customHeight="1" x14ac:dyDescent="0.3">
      <c r="A431" s="658" t="s">
        <v>516</v>
      </c>
      <c r="B431" s="659" t="s">
        <v>517</v>
      </c>
      <c r="C431" s="662" t="s">
        <v>533</v>
      </c>
      <c r="D431" s="683" t="s">
        <v>2177</v>
      </c>
      <c r="E431" s="662" t="s">
        <v>4332</v>
      </c>
      <c r="F431" s="683" t="s">
        <v>4333</v>
      </c>
      <c r="G431" s="662" t="s">
        <v>3918</v>
      </c>
      <c r="H431" s="662" t="s">
        <v>3919</v>
      </c>
      <c r="I431" s="674">
        <v>52.76</v>
      </c>
      <c r="J431" s="674">
        <v>390</v>
      </c>
      <c r="K431" s="675">
        <v>20574.7</v>
      </c>
    </row>
    <row r="432" spans="1:11" ht="14.4" customHeight="1" x14ac:dyDescent="0.3">
      <c r="A432" s="658" t="s">
        <v>516</v>
      </c>
      <c r="B432" s="659" t="s">
        <v>517</v>
      </c>
      <c r="C432" s="662" t="s">
        <v>533</v>
      </c>
      <c r="D432" s="683" t="s">
        <v>2177</v>
      </c>
      <c r="E432" s="662" t="s">
        <v>4332</v>
      </c>
      <c r="F432" s="683" t="s">
        <v>4333</v>
      </c>
      <c r="G432" s="662" t="s">
        <v>3920</v>
      </c>
      <c r="H432" s="662" t="s">
        <v>3921</v>
      </c>
      <c r="I432" s="674">
        <v>232.30500000000001</v>
      </c>
      <c r="J432" s="674">
        <v>20</v>
      </c>
      <c r="K432" s="675">
        <v>4646.1000000000004</v>
      </c>
    </row>
    <row r="433" spans="1:11" ht="14.4" customHeight="1" x14ac:dyDescent="0.3">
      <c r="A433" s="658" t="s">
        <v>516</v>
      </c>
      <c r="B433" s="659" t="s">
        <v>517</v>
      </c>
      <c r="C433" s="662" t="s">
        <v>533</v>
      </c>
      <c r="D433" s="683" t="s">
        <v>2177</v>
      </c>
      <c r="E433" s="662" t="s">
        <v>4332</v>
      </c>
      <c r="F433" s="683" t="s">
        <v>4333</v>
      </c>
      <c r="G433" s="662" t="s">
        <v>3644</v>
      </c>
      <c r="H433" s="662" t="s">
        <v>3645</v>
      </c>
      <c r="I433" s="674">
        <v>80.572499999999991</v>
      </c>
      <c r="J433" s="674">
        <v>200</v>
      </c>
      <c r="K433" s="675">
        <v>16114.4</v>
      </c>
    </row>
    <row r="434" spans="1:11" ht="14.4" customHeight="1" x14ac:dyDescent="0.3">
      <c r="A434" s="658" t="s">
        <v>516</v>
      </c>
      <c r="B434" s="659" t="s">
        <v>517</v>
      </c>
      <c r="C434" s="662" t="s">
        <v>533</v>
      </c>
      <c r="D434" s="683" t="s">
        <v>2177</v>
      </c>
      <c r="E434" s="662" t="s">
        <v>4332</v>
      </c>
      <c r="F434" s="683" t="s">
        <v>4333</v>
      </c>
      <c r="G434" s="662" t="s">
        <v>3922</v>
      </c>
      <c r="H434" s="662" t="s">
        <v>3923</v>
      </c>
      <c r="I434" s="674">
        <v>131.08499999999998</v>
      </c>
      <c r="J434" s="674">
        <v>900</v>
      </c>
      <c r="K434" s="675">
        <v>117975</v>
      </c>
    </row>
    <row r="435" spans="1:11" ht="14.4" customHeight="1" x14ac:dyDescent="0.3">
      <c r="A435" s="658" t="s">
        <v>516</v>
      </c>
      <c r="B435" s="659" t="s">
        <v>517</v>
      </c>
      <c r="C435" s="662" t="s">
        <v>533</v>
      </c>
      <c r="D435" s="683" t="s">
        <v>2177</v>
      </c>
      <c r="E435" s="662" t="s">
        <v>4332</v>
      </c>
      <c r="F435" s="683" t="s">
        <v>4333</v>
      </c>
      <c r="G435" s="662" t="s">
        <v>3924</v>
      </c>
      <c r="H435" s="662" t="s">
        <v>3925</v>
      </c>
      <c r="I435" s="674">
        <v>191.51</v>
      </c>
      <c r="J435" s="674">
        <v>288</v>
      </c>
      <c r="K435" s="675">
        <v>55154</v>
      </c>
    </row>
    <row r="436" spans="1:11" ht="14.4" customHeight="1" x14ac:dyDescent="0.3">
      <c r="A436" s="658" t="s">
        <v>516</v>
      </c>
      <c r="B436" s="659" t="s">
        <v>517</v>
      </c>
      <c r="C436" s="662" t="s">
        <v>533</v>
      </c>
      <c r="D436" s="683" t="s">
        <v>2177</v>
      </c>
      <c r="E436" s="662" t="s">
        <v>4332</v>
      </c>
      <c r="F436" s="683" t="s">
        <v>4333</v>
      </c>
      <c r="G436" s="662" t="s">
        <v>3648</v>
      </c>
      <c r="H436" s="662" t="s">
        <v>3649</v>
      </c>
      <c r="I436" s="674">
        <v>61.104999999999997</v>
      </c>
      <c r="J436" s="674">
        <v>220</v>
      </c>
      <c r="K436" s="675">
        <v>13442.9</v>
      </c>
    </row>
    <row r="437" spans="1:11" ht="14.4" customHeight="1" x14ac:dyDescent="0.3">
      <c r="A437" s="658" t="s">
        <v>516</v>
      </c>
      <c r="B437" s="659" t="s">
        <v>517</v>
      </c>
      <c r="C437" s="662" t="s">
        <v>533</v>
      </c>
      <c r="D437" s="683" t="s">
        <v>2177</v>
      </c>
      <c r="E437" s="662" t="s">
        <v>4332</v>
      </c>
      <c r="F437" s="683" t="s">
        <v>4333</v>
      </c>
      <c r="G437" s="662" t="s">
        <v>3650</v>
      </c>
      <c r="H437" s="662" t="s">
        <v>3651</v>
      </c>
      <c r="I437" s="674">
        <v>45.13</v>
      </c>
      <c r="J437" s="674">
        <v>180</v>
      </c>
      <c r="K437" s="675">
        <v>8123.7999999999993</v>
      </c>
    </row>
    <row r="438" spans="1:11" ht="14.4" customHeight="1" x14ac:dyDescent="0.3">
      <c r="A438" s="658" t="s">
        <v>516</v>
      </c>
      <c r="B438" s="659" t="s">
        <v>517</v>
      </c>
      <c r="C438" s="662" t="s">
        <v>533</v>
      </c>
      <c r="D438" s="683" t="s">
        <v>2177</v>
      </c>
      <c r="E438" s="662" t="s">
        <v>4332</v>
      </c>
      <c r="F438" s="683" t="s">
        <v>4333</v>
      </c>
      <c r="G438" s="662" t="s">
        <v>3926</v>
      </c>
      <c r="H438" s="662" t="s">
        <v>3927</v>
      </c>
      <c r="I438" s="674">
        <v>75.87</v>
      </c>
      <c r="J438" s="674">
        <v>40</v>
      </c>
      <c r="K438" s="675">
        <v>3034.71</v>
      </c>
    </row>
    <row r="439" spans="1:11" ht="14.4" customHeight="1" x14ac:dyDescent="0.3">
      <c r="A439" s="658" t="s">
        <v>516</v>
      </c>
      <c r="B439" s="659" t="s">
        <v>517</v>
      </c>
      <c r="C439" s="662" t="s">
        <v>533</v>
      </c>
      <c r="D439" s="683" t="s">
        <v>2177</v>
      </c>
      <c r="E439" s="662" t="s">
        <v>4332</v>
      </c>
      <c r="F439" s="683" t="s">
        <v>4333</v>
      </c>
      <c r="G439" s="662" t="s">
        <v>3928</v>
      </c>
      <c r="H439" s="662" t="s">
        <v>3929</v>
      </c>
      <c r="I439" s="674">
        <v>699.38</v>
      </c>
      <c r="J439" s="674">
        <v>10</v>
      </c>
      <c r="K439" s="675">
        <v>6993.8</v>
      </c>
    </row>
    <row r="440" spans="1:11" ht="14.4" customHeight="1" x14ac:dyDescent="0.3">
      <c r="A440" s="658" t="s">
        <v>516</v>
      </c>
      <c r="B440" s="659" t="s">
        <v>517</v>
      </c>
      <c r="C440" s="662" t="s">
        <v>533</v>
      </c>
      <c r="D440" s="683" t="s">
        <v>2177</v>
      </c>
      <c r="E440" s="662" t="s">
        <v>4332</v>
      </c>
      <c r="F440" s="683" t="s">
        <v>4333</v>
      </c>
      <c r="G440" s="662" t="s">
        <v>3930</v>
      </c>
      <c r="H440" s="662" t="s">
        <v>3931</v>
      </c>
      <c r="I440" s="674">
        <v>1500.4</v>
      </c>
      <c r="J440" s="674">
        <v>1</v>
      </c>
      <c r="K440" s="675">
        <v>1500.4</v>
      </c>
    </row>
    <row r="441" spans="1:11" ht="14.4" customHeight="1" x14ac:dyDescent="0.3">
      <c r="A441" s="658" t="s">
        <v>516</v>
      </c>
      <c r="B441" s="659" t="s">
        <v>517</v>
      </c>
      <c r="C441" s="662" t="s">
        <v>533</v>
      </c>
      <c r="D441" s="683" t="s">
        <v>2177</v>
      </c>
      <c r="E441" s="662" t="s">
        <v>4332</v>
      </c>
      <c r="F441" s="683" t="s">
        <v>4333</v>
      </c>
      <c r="G441" s="662" t="s">
        <v>3580</v>
      </c>
      <c r="H441" s="662" t="s">
        <v>3581</v>
      </c>
      <c r="I441" s="674">
        <v>2.78</v>
      </c>
      <c r="J441" s="674">
        <v>900</v>
      </c>
      <c r="K441" s="675">
        <v>2502</v>
      </c>
    </row>
    <row r="442" spans="1:11" ht="14.4" customHeight="1" x14ac:dyDescent="0.3">
      <c r="A442" s="658" t="s">
        <v>516</v>
      </c>
      <c r="B442" s="659" t="s">
        <v>517</v>
      </c>
      <c r="C442" s="662" t="s">
        <v>533</v>
      </c>
      <c r="D442" s="683" t="s">
        <v>2177</v>
      </c>
      <c r="E442" s="662" t="s">
        <v>4332</v>
      </c>
      <c r="F442" s="683" t="s">
        <v>4333</v>
      </c>
      <c r="G442" s="662" t="s">
        <v>3932</v>
      </c>
      <c r="H442" s="662" t="s">
        <v>3933</v>
      </c>
      <c r="I442" s="674">
        <v>140.12</v>
      </c>
      <c r="J442" s="674">
        <v>60</v>
      </c>
      <c r="K442" s="675">
        <v>8407.08</v>
      </c>
    </row>
    <row r="443" spans="1:11" ht="14.4" customHeight="1" x14ac:dyDescent="0.3">
      <c r="A443" s="658" t="s">
        <v>516</v>
      </c>
      <c r="B443" s="659" t="s">
        <v>517</v>
      </c>
      <c r="C443" s="662" t="s">
        <v>533</v>
      </c>
      <c r="D443" s="683" t="s">
        <v>2177</v>
      </c>
      <c r="E443" s="662" t="s">
        <v>4332</v>
      </c>
      <c r="F443" s="683" t="s">
        <v>4333</v>
      </c>
      <c r="G443" s="662" t="s">
        <v>3934</v>
      </c>
      <c r="H443" s="662" t="s">
        <v>3935</v>
      </c>
      <c r="I443" s="674">
        <v>824.01</v>
      </c>
      <c r="J443" s="674">
        <v>20</v>
      </c>
      <c r="K443" s="675">
        <v>16480.2</v>
      </c>
    </row>
    <row r="444" spans="1:11" ht="14.4" customHeight="1" x14ac:dyDescent="0.3">
      <c r="A444" s="658" t="s">
        <v>516</v>
      </c>
      <c r="B444" s="659" t="s">
        <v>517</v>
      </c>
      <c r="C444" s="662" t="s">
        <v>533</v>
      </c>
      <c r="D444" s="683" t="s">
        <v>2177</v>
      </c>
      <c r="E444" s="662" t="s">
        <v>4332</v>
      </c>
      <c r="F444" s="683" t="s">
        <v>4333</v>
      </c>
      <c r="G444" s="662" t="s">
        <v>3936</v>
      </c>
      <c r="H444" s="662" t="s">
        <v>3937</v>
      </c>
      <c r="I444" s="674">
        <v>699.38</v>
      </c>
      <c r="J444" s="674">
        <v>10</v>
      </c>
      <c r="K444" s="675">
        <v>6993.8</v>
      </c>
    </row>
    <row r="445" spans="1:11" ht="14.4" customHeight="1" x14ac:dyDescent="0.3">
      <c r="A445" s="658" t="s">
        <v>516</v>
      </c>
      <c r="B445" s="659" t="s">
        <v>517</v>
      </c>
      <c r="C445" s="662" t="s">
        <v>533</v>
      </c>
      <c r="D445" s="683" t="s">
        <v>2177</v>
      </c>
      <c r="E445" s="662" t="s">
        <v>4332</v>
      </c>
      <c r="F445" s="683" t="s">
        <v>4333</v>
      </c>
      <c r="G445" s="662" t="s">
        <v>3938</v>
      </c>
      <c r="H445" s="662" t="s">
        <v>3939</v>
      </c>
      <c r="I445" s="674">
        <v>156.19999999999999</v>
      </c>
      <c r="J445" s="674">
        <v>200</v>
      </c>
      <c r="K445" s="675">
        <v>31239.809999999998</v>
      </c>
    </row>
    <row r="446" spans="1:11" ht="14.4" customHeight="1" x14ac:dyDescent="0.3">
      <c r="A446" s="658" t="s">
        <v>516</v>
      </c>
      <c r="B446" s="659" t="s">
        <v>517</v>
      </c>
      <c r="C446" s="662" t="s">
        <v>533</v>
      </c>
      <c r="D446" s="683" t="s">
        <v>2177</v>
      </c>
      <c r="E446" s="662" t="s">
        <v>4332</v>
      </c>
      <c r="F446" s="683" t="s">
        <v>4333</v>
      </c>
      <c r="G446" s="662" t="s">
        <v>3654</v>
      </c>
      <c r="H446" s="662" t="s">
        <v>3655</v>
      </c>
      <c r="I446" s="674">
        <v>114.42</v>
      </c>
      <c r="J446" s="674">
        <v>250</v>
      </c>
      <c r="K446" s="675">
        <v>28604.560000000001</v>
      </c>
    </row>
    <row r="447" spans="1:11" ht="14.4" customHeight="1" x14ac:dyDescent="0.3">
      <c r="A447" s="658" t="s">
        <v>516</v>
      </c>
      <c r="B447" s="659" t="s">
        <v>517</v>
      </c>
      <c r="C447" s="662" t="s">
        <v>533</v>
      </c>
      <c r="D447" s="683" t="s">
        <v>2177</v>
      </c>
      <c r="E447" s="662" t="s">
        <v>4332</v>
      </c>
      <c r="F447" s="683" t="s">
        <v>4333</v>
      </c>
      <c r="G447" s="662" t="s">
        <v>3940</v>
      </c>
      <c r="H447" s="662" t="s">
        <v>3941</v>
      </c>
      <c r="I447" s="674">
        <v>1500.4</v>
      </c>
      <c r="J447" s="674">
        <v>1</v>
      </c>
      <c r="K447" s="675">
        <v>1500.4</v>
      </c>
    </row>
    <row r="448" spans="1:11" ht="14.4" customHeight="1" x14ac:dyDescent="0.3">
      <c r="A448" s="658" t="s">
        <v>516</v>
      </c>
      <c r="B448" s="659" t="s">
        <v>517</v>
      </c>
      <c r="C448" s="662" t="s">
        <v>533</v>
      </c>
      <c r="D448" s="683" t="s">
        <v>2177</v>
      </c>
      <c r="E448" s="662" t="s">
        <v>4332</v>
      </c>
      <c r="F448" s="683" t="s">
        <v>4333</v>
      </c>
      <c r="G448" s="662" t="s">
        <v>3942</v>
      </c>
      <c r="H448" s="662" t="s">
        <v>3943</v>
      </c>
      <c r="I448" s="674">
        <v>1500.4</v>
      </c>
      <c r="J448" s="674">
        <v>3</v>
      </c>
      <c r="K448" s="675">
        <v>4501.2</v>
      </c>
    </row>
    <row r="449" spans="1:11" ht="14.4" customHeight="1" x14ac:dyDescent="0.3">
      <c r="A449" s="658" t="s">
        <v>516</v>
      </c>
      <c r="B449" s="659" t="s">
        <v>517</v>
      </c>
      <c r="C449" s="662" t="s">
        <v>533</v>
      </c>
      <c r="D449" s="683" t="s">
        <v>2177</v>
      </c>
      <c r="E449" s="662" t="s">
        <v>4332</v>
      </c>
      <c r="F449" s="683" t="s">
        <v>4333</v>
      </c>
      <c r="G449" s="662" t="s">
        <v>3944</v>
      </c>
      <c r="H449" s="662" t="s">
        <v>3945</v>
      </c>
      <c r="I449" s="674">
        <v>9.1875</v>
      </c>
      <c r="J449" s="674">
        <v>220</v>
      </c>
      <c r="K449" s="675">
        <v>2025.6</v>
      </c>
    </row>
    <row r="450" spans="1:11" ht="14.4" customHeight="1" x14ac:dyDescent="0.3">
      <c r="A450" s="658" t="s">
        <v>516</v>
      </c>
      <c r="B450" s="659" t="s">
        <v>517</v>
      </c>
      <c r="C450" s="662" t="s">
        <v>533</v>
      </c>
      <c r="D450" s="683" t="s">
        <v>2177</v>
      </c>
      <c r="E450" s="662" t="s">
        <v>4332</v>
      </c>
      <c r="F450" s="683" t="s">
        <v>4333</v>
      </c>
      <c r="G450" s="662" t="s">
        <v>3438</v>
      </c>
      <c r="H450" s="662" t="s">
        <v>3439</v>
      </c>
      <c r="I450" s="674">
        <v>26.012500000000003</v>
      </c>
      <c r="J450" s="674">
        <v>280</v>
      </c>
      <c r="K450" s="675">
        <v>7284.4000000000005</v>
      </c>
    </row>
    <row r="451" spans="1:11" ht="14.4" customHeight="1" x14ac:dyDescent="0.3">
      <c r="A451" s="658" t="s">
        <v>516</v>
      </c>
      <c r="B451" s="659" t="s">
        <v>517</v>
      </c>
      <c r="C451" s="662" t="s">
        <v>533</v>
      </c>
      <c r="D451" s="683" t="s">
        <v>2177</v>
      </c>
      <c r="E451" s="662" t="s">
        <v>4332</v>
      </c>
      <c r="F451" s="683" t="s">
        <v>4333</v>
      </c>
      <c r="G451" s="662" t="s">
        <v>3440</v>
      </c>
      <c r="H451" s="662" t="s">
        <v>3441</v>
      </c>
      <c r="I451" s="674">
        <v>26.017500000000002</v>
      </c>
      <c r="J451" s="674">
        <v>300</v>
      </c>
      <c r="K451" s="675">
        <v>7804.9</v>
      </c>
    </row>
    <row r="452" spans="1:11" ht="14.4" customHeight="1" x14ac:dyDescent="0.3">
      <c r="A452" s="658" t="s">
        <v>516</v>
      </c>
      <c r="B452" s="659" t="s">
        <v>517</v>
      </c>
      <c r="C452" s="662" t="s">
        <v>533</v>
      </c>
      <c r="D452" s="683" t="s">
        <v>2177</v>
      </c>
      <c r="E452" s="662" t="s">
        <v>4332</v>
      </c>
      <c r="F452" s="683" t="s">
        <v>4333</v>
      </c>
      <c r="G452" s="662" t="s">
        <v>3444</v>
      </c>
      <c r="H452" s="662" t="s">
        <v>3445</v>
      </c>
      <c r="I452" s="674">
        <v>23.4725</v>
      </c>
      <c r="J452" s="674">
        <v>150</v>
      </c>
      <c r="K452" s="675">
        <v>3521.1</v>
      </c>
    </row>
    <row r="453" spans="1:11" ht="14.4" customHeight="1" x14ac:dyDescent="0.3">
      <c r="A453" s="658" t="s">
        <v>516</v>
      </c>
      <c r="B453" s="659" t="s">
        <v>517</v>
      </c>
      <c r="C453" s="662" t="s">
        <v>533</v>
      </c>
      <c r="D453" s="683" t="s">
        <v>2177</v>
      </c>
      <c r="E453" s="662" t="s">
        <v>4332</v>
      </c>
      <c r="F453" s="683" t="s">
        <v>4333</v>
      </c>
      <c r="G453" s="662" t="s">
        <v>3664</v>
      </c>
      <c r="H453" s="662" t="s">
        <v>3665</v>
      </c>
      <c r="I453" s="674">
        <v>4.24</v>
      </c>
      <c r="J453" s="674">
        <v>50</v>
      </c>
      <c r="K453" s="675">
        <v>212</v>
      </c>
    </row>
    <row r="454" spans="1:11" ht="14.4" customHeight="1" x14ac:dyDescent="0.3">
      <c r="A454" s="658" t="s">
        <v>516</v>
      </c>
      <c r="B454" s="659" t="s">
        <v>517</v>
      </c>
      <c r="C454" s="662" t="s">
        <v>533</v>
      </c>
      <c r="D454" s="683" t="s">
        <v>2177</v>
      </c>
      <c r="E454" s="662" t="s">
        <v>4332</v>
      </c>
      <c r="F454" s="683" t="s">
        <v>4333</v>
      </c>
      <c r="G454" s="662" t="s">
        <v>3458</v>
      </c>
      <c r="H454" s="662" t="s">
        <v>3459</v>
      </c>
      <c r="I454" s="674">
        <v>7.16</v>
      </c>
      <c r="J454" s="674">
        <v>300</v>
      </c>
      <c r="K454" s="675">
        <v>2147.4</v>
      </c>
    </row>
    <row r="455" spans="1:11" ht="14.4" customHeight="1" x14ac:dyDescent="0.3">
      <c r="A455" s="658" t="s">
        <v>516</v>
      </c>
      <c r="B455" s="659" t="s">
        <v>517</v>
      </c>
      <c r="C455" s="662" t="s">
        <v>533</v>
      </c>
      <c r="D455" s="683" t="s">
        <v>2177</v>
      </c>
      <c r="E455" s="662" t="s">
        <v>4332</v>
      </c>
      <c r="F455" s="683" t="s">
        <v>4333</v>
      </c>
      <c r="G455" s="662" t="s">
        <v>3946</v>
      </c>
      <c r="H455" s="662" t="s">
        <v>3947</v>
      </c>
      <c r="I455" s="674">
        <v>33.880000000000003</v>
      </c>
      <c r="J455" s="674">
        <v>2</v>
      </c>
      <c r="K455" s="675">
        <v>67.760000000000005</v>
      </c>
    </row>
    <row r="456" spans="1:11" ht="14.4" customHeight="1" x14ac:dyDescent="0.3">
      <c r="A456" s="658" t="s">
        <v>516</v>
      </c>
      <c r="B456" s="659" t="s">
        <v>517</v>
      </c>
      <c r="C456" s="662" t="s">
        <v>533</v>
      </c>
      <c r="D456" s="683" t="s">
        <v>2177</v>
      </c>
      <c r="E456" s="662" t="s">
        <v>4332</v>
      </c>
      <c r="F456" s="683" t="s">
        <v>4333</v>
      </c>
      <c r="G456" s="662" t="s">
        <v>3666</v>
      </c>
      <c r="H456" s="662" t="s">
        <v>3667</v>
      </c>
      <c r="I456" s="674">
        <v>878.46</v>
      </c>
      <c r="J456" s="674">
        <v>50</v>
      </c>
      <c r="K456" s="675">
        <v>43923</v>
      </c>
    </row>
    <row r="457" spans="1:11" ht="14.4" customHeight="1" x14ac:dyDescent="0.3">
      <c r="A457" s="658" t="s">
        <v>516</v>
      </c>
      <c r="B457" s="659" t="s">
        <v>517</v>
      </c>
      <c r="C457" s="662" t="s">
        <v>533</v>
      </c>
      <c r="D457" s="683" t="s">
        <v>2177</v>
      </c>
      <c r="E457" s="662" t="s">
        <v>4332</v>
      </c>
      <c r="F457" s="683" t="s">
        <v>4333</v>
      </c>
      <c r="G457" s="662" t="s">
        <v>3948</v>
      </c>
      <c r="H457" s="662" t="s">
        <v>3949</v>
      </c>
      <c r="I457" s="674">
        <v>667.17</v>
      </c>
      <c r="J457" s="674">
        <v>120</v>
      </c>
      <c r="K457" s="675">
        <v>80060.14</v>
      </c>
    </row>
    <row r="458" spans="1:11" ht="14.4" customHeight="1" x14ac:dyDescent="0.3">
      <c r="A458" s="658" t="s">
        <v>516</v>
      </c>
      <c r="B458" s="659" t="s">
        <v>517</v>
      </c>
      <c r="C458" s="662" t="s">
        <v>533</v>
      </c>
      <c r="D458" s="683" t="s">
        <v>2177</v>
      </c>
      <c r="E458" s="662" t="s">
        <v>4332</v>
      </c>
      <c r="F458" s="683" t="s">
        <v>4333</v>
      </c>
      <c r="G458" s="662" t="s">
        <v>3950</v>
      </c>
      <c r="H458" s="662" t="s">
        <v>3951</v>
      </c>
      <c r="I458" s="674">
        <v>149.56</v>
      </c>
      <c r="J458" s="674">
        <v>144</v>
      </c>
      <c r="K458" s="675">
        <v>21536.28</v>
      </c>
    </row>
    <row r="459" spans="1:11" ht="14.4" customHeight="1" x14ac:dyDescent="0.3">
      <c r="A459" s="658" t="s">
        <v>516</v>
      </c>
      <c r="B459" s="659" t="s">
        <v>517</v>
      </c>
      <c r="C459" s="662" t="s">
        <v>533</v>
      </c>
      <c r="D459" s="683" t="s">
        <v>2177</v>
      </c>
      <c r="E459" s="662" t="s">
        <v>4332</v>
      </c>
      <c r="F459" s="683" t="s">
        <v>4333</v>
      </c>
      <c r="G459" s="662" t="s">
        <v>3952</v>
      </c>
      <c r="H459" s="662" t="s">
        <v>3953</v>
      </c>
      <c r="I459" s="674">
        <v>653.4</v>
      </c>
      <c r="J459" s="674">
        <v>10</v>
      </c>
      <c r="K459" s="675">
        <v>6534</v>
      </c>
    </row>
    <row r="460" spans="1:11" ht="14.4" customHeight="1" x14ac:dyDescent="0.3">
      <c r="A460" s="658" t="s">
        <v>516</v>
      </c>
      <c r="B460" s="659" t="s">
        <v>517</v>
      </c>
      <c r="C460" s="662" t="s">
        <v>533</v>
      </c>
      <c r="D460" s="683" t="s">
        <v>2177</v>
      </c>
      <c r="E460" s="662" t="s">
        <v>4332</v>
      </c>
      <c r="F460" s="683" t="s">
        <v>4333</v>
      </c>
      <c r="G460" s="662" t="s">
        <v>3668</v>
      </c>
      <c r="H460" s="662" t="s">
        <v>3669</v>
      </c>
      <c r="I460" s="674">
        <v>1249.6625000000001</v>
      </c>
      <c r="J460" s="674">
        <v>36</v>
      </c>
      <c r="K460" s="675">
        <v>44987.92</v>
      </c>
    </row>
    <row r="461" spans="1:11" ht="14.4" customHeight="1" x14ac:dyDescent="0.3">
      <c r="A461" s="658" t="s">
        <v>516</v>
      </c>
      <c r="B461" s="659" t="s">
        <v>517</v>
      </c>
      <c r="C461" s="662" t="s">
        <v>533</v>
      </c>
      <c r="D461" s="683" t="s">
        <v>2177</v>
      </c>
      <c r="E461" s="662" t="s">
        <v>4332</v>
      </c>
      <c r="F461" s="683" t="s">
        <v>4333</v>
      </c>
      <c r="G461" s="662" t="s">
        <v>3468</v>
      </c>
      <c r="H461" s="662" t="s">
        <v>3469</v>
      </c>
      <c r="I461" s="674">
        <v>511.83</v>
      </c>
      <c r="J461" s="674">
        <v>120</v>
      </c>
      <c r="K461" s="675">
        <v>61419.6</v>
      </c>
    </row>
    <row r="462" spans="1:11" ht="14.4" customHeight="1" x14ac:dyDescent="0.3">
      <c r="A462" s="658" t="s">
        <v>516</v>
      </c>
      <c r="B462" s="659" t="s">
        <v>517</v>
      </c>
      <c r="C462" s="662" t="s">
        <v>533</v>
      </c>
      <c r="D462" s="683" t="s">
        <v>2177</v>
      </c>
      <c r="E462" s="662" t="s">
        <v>4332</v>
      </c>
      <c r="F462" s="683" t="s">
        <v>4333</v>
      </c>
      <c r="G462" s="662" t="s">
        <v>3954</v>
      </c>
      <c r="H462" s="662" t="s">
        <v>3955</v>
      </c>
      <c r="I462" s="674">
        <v>379.49</v>
      </c>
      <c r="J462" s="674">
        <v>1</v>
      </c>
      <c r="K462" s="675">
        <v>379.49</v>
      </c>
    </row>
    <row r="463" spans="1:11" ht="14.4" customHeight="1" x14ac:dyDescent="0.3">
      <c r="A463" s="658" t="s">
        <v>516</v>
      </c>
      <c r="B463" s="659" t="s">
        <v>517</v>
      </c>
      <c r="C463" s="662" t="s">
        <v>533</v>
      </c>
      <c r="D463" s="683" t="s">
        <v>2177</v>
      </c>
      <c r="E463" s="662" t="s">
        <v>4332</v>
      </c>
      <c r="F463" s="683" t="s">
        <v>4333</v>
      </c>
      <c r="G463" s="662" t="s">
        <v>3956</v>
      </c>
      <c r="H463" s="662" t="s">
        <v>3957</v>
      </c>
      <c r="I463" s="674">
        <v>23.89</v>
      </c>
      <c r="J463" s="674">
        <v>200</v>
      </c>
      <c r="K463" s="675">
        <v>4778.28</v>
      </c>
    </row>
    <row r="464" spans="1:11" ht="14.4" customHeight="1" x14ac:dyDescent="0.3">
      <c r="A464" s="658" t="s">
        <v>516</v>
      </c>
      <c r="B464" s="659" t="s">
        <v>517</v>
      </c>
      <c r="C464" s="662" t="s">
        <v>533</v>
      </c>
      <c r="D464" s="683" t="s">
        <v>2177</v>
      </c>
      <c r="E464" s="662" t="s">
        <v>4332</v>
      </c>
      <c r="F464" s="683" t="s">
        <v>4333</v>
      </c>
      <c r="G464" s="662" t="s">
        <v>3958</v>
      </c>
      <c r="H464" s="662" t="s">
        <v>3959</v>
      </c>
      <c r="I464" s="674">
        <v>699.38</v>
      </c>
      <c r="J464" s="674">
        <v>10</v>
      </c>
      <c r="K464" s="675">
        <v>6993.8</v>
      </c>
    </row>
    <row r="465" spans="1:11" ht="14.4" customHeight="1" x14ac:dyDescent="0.3">
      <c r="A465" s="658" t="s">
        <v>516</v>
      </c>
      <c r="B465" s="659" t="s">
        <v>517</v>
      </c>
      <c r="C465" s="662" t="s">
        <v>533</v>
      </c>
      <c r="D465" s="683" t="s">
        <v>2177</v>
      </c>
      <c r="E465" s="662" t="s">
        <v>4332</v>
      </c>
      <c r="F465" s="683" t="s">
        <v>4333</v>
      </c>
      <c r="G465" s="662" t="s">
        <v>3960</v>
      </c>
      <c r="H465" s="662" t="s">
        <v>3961</v>
      </c>
      <c r="I465" s="674">
        <v>11.13</v>
      </c>
      <c r="J465" s="674">
        <v>50</v>
      </c>
      <c r="K465" s="675">
        <v>556.6</v>
      </c>
    </row>
    <row r="466" spans="1:11" ht="14.4" customHeight="1" x14ac:dyDescent="0.3">
      <c r="A466" s="658" t="s">
        <v>516</v>
      </c>
      <c r="B466" s="659" t="s">
        <v>517</v>
      </c>
      <c r="C466" s="662" t="s">
        <v>533</v>
      </c>
      <c r="D466" s="683" t="s">
        <v>2177</v>
      </c>
      <c r="E466" s="662" t="s">
        <v>4332</v>
      </c>
      <c r="F466" s="683" t="s">
        <v>4333</v>
      </c>
      <c r="G466" s="662" t="s">
        <v>3962</v>
      </c>
      <c r="H466" s="662" t="s">
        <v>3963</v>
      </c>
      <c r="I466" s="674">
        <v>21.78</v>
      </c>
      <c r="J466" s="674">
        <v>12</v>
      </c>
      <c r="K466" s="675">
        <v>261.36</v>
      </c>
    </row>
    <row r="467" spans="1:11" ht="14.4" customHeight="1" x14ac:dyDescent="0.3">
      <c r="A467" s="658" t="s">
        <v>516</v>
      </c>
      <c r="B467" s="659" t="s">
        <v>517</v>
      </c>
      <c r="C467" s="662" t="s">
        <v>533</v>
      </c>
      <c r="D467" s="683" t="s">
        <v>2177</v>
      </c>
      <c r="E467" s="662" t="s">
        <v>4332</v>
      </c>
      <c r="F467" s="683" t="s">
        <v>4333</v>
      </c>
      <c r="G467" s="662" t="s">
        <v>3478</v>
      </c>
      <c r="H467" s="662" t="s">
        <v>3479</v>
      </c>
      <c r="I467" s="674">
        <v>2.9050000000000002</v>
      </c>
      <c r="J467" s="674">
        <v>200</v>
      </c>
      <c r="K467" s="675">
        <v>581</v>
      </c>
    </row>
    <row r="468" spans="1:11" ht="14.4" customHeight="1" x14ac:dyDescent="0.3">
      <c r="A468" s="658" t="s">
        <v>516</v>
      </c>
      <c r="B468" s="659" t="s">
        <v>517</v>
      </c>
      <c r="C468" s="662" t="s">
        <v>533</v>
      </c>
      <c r="D468" s="683" t="s">
        <v>2177</v>
      </c>
      <c r="E468" s="662" t="s">
        <v>4332</v>
      </c>
      <c r="F468" s="683" t="s">
        <v>4333</v>
      </c>
      <c r="G468" s="662" t="s">
        <v>3964</v>
      </c>
      <c r="H468" s="662" t="s">
        <v>3965</v>
      </c>
      <c r="I468" s="674">
        <v>2.9</v>
      </c>
      <c r="J468" s="674">
        <v>200</v>
      </c>
      <c r="K468" s="675">
        <v>580</v>
      </c>
    </row>
    <row r="469" spans="1:11" ht="14.4" customHeight="1" x14ac:dyDescent="0.3">
      <c r="A469" s="658" t="s">
        <v>516</v>
      </c>
      <c r="B469" s="659" t="s">
        <v>517</v>
      </c>
      <c r="C469" s="662" t="s">
        <v>533</v>
      </c>
      <c r="D469" s="683" t="s">
        <v>2177</v>
      </c>
      <c r="E469" s="662" t="s">
        <v>4332</v>
      </c>
      <c r="F469" s="683" t="s">
        <v>4333</v>
      </c>
      <c r="G469" s="662" t="s">
        <v>3480</v>
      </c>
      <c r="H469" s="662" t="s">
        <v>3481</v>
      </c>
      <c r="I469" s="674">
        <v>193.85</v>
      </c>
      <c r="J469" s="674">
        <v>1</v>
      </c>
      <c r="K469" s="675">
        <v>193.85</v>
      </c>
    </row>
    <row r="470" spans="1:11" ht="14.4" customHeight="1" x14ac:dyDescent="0.3">
      <c r="A470" s="658" t="s">
        <v>516</v>
      </c>
      <c r="B470" s="659" t="s">
        <v>517</v>
      </c>
      <c r="C470" s="662" t="s">
        <v>533</v>
      </c>
      <c r="D470" s="683" t="s">
        <v>2177</v>
      </c>
      <c r="E470" s="662" t="s">
        <v>4332</v>
      </c>
      <c r="F470" s="683" t="s">
        <v>4333</v>
      </c>
      <c r="G470" s="662" t="s">
        <v>3484</v>
      </c>
      <c r="H470" s="662" t="s">
        <v>3485</v>
      </c>
      <c r="I470" s="674">
        <v>833.69</v>
      </c>
      <c r="J470" s="674">
        <v>96</v>
      </c>
      <c r="K470" s="675">
        <v>80034.240000000005</v>
      </c>
    </row>
    <row r="471" spans="1:11" ht="14.4" customHeight="1" x14ac:dyDescent="0.3">
      <c r="A471" s="658" t="s">
        <v>516</v>
      </c>
      <c r="B471" s="659" t="s">
        <v>517</v>
      </c>
      <c r="C471" s="662" t="s">
        <v>533</v>
      </c>
      <c r="D471" s="683" t="s">
        <v>2177</v>
      </c>
      <c r="E471" s="662" t="s">
        <v>4332</v>
      </c>
      <c r="F471" s="683" t="s">
        <v>4333</v>
      </c>
      <c r="G471" s="662" t="s">
        <v>3966</v>
      </c>
      <c r="H471" s="662" t="s">
        <v>3967</v>
      </c>
      <c r="I471" s="674">
        <v>12.07</v>
      </c>
      <c r="J471" s="674">
        <v>50</v>
      </c>
      <c r="K471" s="675">
        <v>603.5</v>
      </c>
    </row>
    <row r="472" spans="1:11" ht="14.4" customHeight="1" x14ac:dyDescent="0.3">
      <c r="A472" s="658" t="s">
        <v>516</v>
      </c>
      <c r="B472" s="659" t="s">
        <v>517</v>
      </c>
      <c r="C472" s="662" t="s">
        <v>533</v>
      </c>
      <c r="D472" s="683" t="s">
        <v>2177</v>
      </c>
      <c r="E472" s="662" t="s">
        <v>4332</v>
      </c>
      <c r="F472" s="683" t="s">
        <v>4333</v>
      </c>
      <c r="G472" s="662" t="s">
        <v>3968</v>
      </c>
      <c r="H472" s="662" t="s">
        <v>3969</v>
      </c>
      <c r="I472" s="674">
        <v>17.98</v>
      </c>
      <c r="J472" s="674">
        <v>50</v>
      </c>
      <c r="K472" s="675">
        <v>899.03</v>
      </c>
    </row>
    <row r="473" spans="1:11" ht="14.4" customHeight="1" x14ac:dyDescent="0.3">
      <c r="A473" s="658" t="s">
        <v>516</v>
      </c>
      <c r="B473" s="659" t="s">
        <v>517</v>
      </c>
      <c r="C473" s="662" t="s">
        <v>533</v>
      </c>
      <c r="D473" s="683" t="s">
        <v>2177</v>
      </c>
      <c r="E473" s="662" t="s">
        <v>4332</v>
      </c>
      <c r="F473" s="683" t="s">
        <v>4333</v>
      </c>
      <c r="G473" s="662" t="s">
        <v>3970</v>
      </c>
      <c r="H473" s="662" t="s">
        <v>3971</v>
      </c>
      <c r="I473" s="674">
        <v>17.98</v>
      </c>
      <c r="J473" s="674">
        <v>100</v>
      </c>
      <c r="K473" s="675">
        <v>1798</v>
      </c>
    </row>
    <row r="474" spans="1:11" ht="14.4" customHeight="1" x14ac:dyDescent="0.3">
      <c r="A474" s="658" t="s">
        <v>516</v>
      </c>
      <c r="B474" s="659" t="s">
        <v>517</v>
      </c>
      <c r="C474" s="662" t="s">
        <v>533</v>
      </c>
      <c r="D474" s="683" t="s">
        <v>2177</v>
      </c>
      <c r="E474" s="662" t="s">
        <v>4332</v>
      </c>
      <c r="F474" s="683" t="s">
        <v>4333</v>
      </c>
      <c r="G474" s="662" t="s">
        <v>3972</v>
      </c>
      <c r="H474" s="662" t="s">
        <v>3973</v>
      </c>
      <c r="I474" s="674">
        <v>115</v>
      </c>
      <c r="J474" s="674">
        <v>144</v>
      </c>
      <c r="K474" s="675">
        <v>16560</v>
      </c>
    </row>
    <row r="475" spans="1:11" ht="14.4" customHeight="1" x14ac:dyDescent="0.3">
      <c r="A475" s="658" t="s">
        <v>516</v>
      </c>
      <c r="B475" s="659" t="s">
        <v>517</v>
      </c>
      <c r="C475" s="662" t="s">
        <v>533</v>
      </c>
      <c r="D475" s="683" t="s">
        <v>2177</v>
      </c>
      <c r="E475" s="662" t="s">
        <v>4332</v>
      </c>
      <c r="F475" s="683" t="s">
        <v>4333</v>
      </c>
      <c r="G475" s="662" t="s">
        <v>3488</v>
      </c>
      <c r="H475" s="662" t="s">
        <v>3489</v>
      </c>
      <c r="I475" s="674">
        <v>15</v>
      </c>
      <c r="J475" s="674">
        <v>90</v>
      </c>
      <c r="K475" s="675">
        <v>1350</v>
      </c>
    </row>
    <row r="476" spans="1:11" ht="14.4" customHeight="1" x14ac:dyDescent="0.3">
      <c r="A476" s="658" t="s">
        <v>516</v>
      </c>
      <c r="B476" s="659" t="s">
        <v>517</v>
      </c>
      <c r="C476" s="662" t="s">
        <v>533</v>
      </c>
      <c r="D476" s="683" t="s">
        <v>2177</v>
      </c>
      <c r="E476" s="662" t="s">
        <v>4332</v>
      </c>
      <c r="F476" s="683" t="s">
        <v>4333</v>
      </c>
      <c r="G476" s="662" t="s">
        <v>3974</v>
      </c>
      <c r="H476" s="662" t="s">
        <v>3975</v>
      </c>
      <c r="I476" s="674">
        <v>17.98</v>
      </c>
      <c r="J476" s="674">
        <v>150</v>
      </c>
      <c r="K476" s="675">
        <v>2697.06</v>
      </c>
    </row>
    <row r="477" spans="1:11" ht="14.4" customHeight="1" x14ac:dyDescent="0.3">
      <c r="A477" s="658" t="s">
        <v>516</v>
      </c>
      <c r="B477" s="659" t="s">
        <v>517</v>
      </c>
      <c r="C477" s="662" t="s">
        <v>533</v>
      </c>
      <c r="D477" s="683" t="s">
        <v>2177</v>
      </c>
      <c r="E477" s="662" t="s">
        <v>4332</v>
      </c>
      <c r="F477" s="683" t="s">
        <v>4333</v>
      </c>
      <c r="G477" s="662" t="s">
        <v>3976</v>
      </c>
      <c r="H477" s="662" t="s">
        <v>3977</v>
      </c>
      <c r="I477" s="674">
        <v>214.8</v>
      </c>
      <c r="J477" s="674">
        <v>78</v>
      </c>
      <c r="K477" s="675">
        <v>16754.34</v>
      </c>
    </row>
    <row r="478" spans="1:11" ht="14.4" customHeight="1" x14ac:dyDescent="0.3">
      <c r="A478" s="658" t="s">
        <v>516</v>
      </c>
      <c r="B478" s="659" t="s">
        <v>517</v>
      </c>
      <c r="C478" s="662" t="s">
        <v>533</v>
      </c>
      <c r="D478" s="683" t="s">
        <v>2177</v>
      </c>
      <c r="E478" s="662" t="s">
        <v>4332</v>
      </c>
      <c r="F478" s="683" t="s">
        <v>4333</v>
      </c>
      <c r="G478" s="662" t="s">
        <v>3490</v>
      </c>
      <c r="H478" s="662" t="s">
        <v>3491</v>
      </c>
      <c r="I478" s="674">
        <v>12.103333333333333</v>
      </c>
      <c r="J478" s="674">
        <v>110</v>
      </c>
      <c r="K478" s="675">
        <v>1331.4</v>
      </c>
    </row>
    <row r="479" spans="1:11" ht="14.4" customHeight="1" x14ac:dyDescent="0.3">
      <c r="A479" s="658" t="s">
        <v>516</v>
      </c>
      <c r="B479" s="659" t="s">
        <v>517</v>
      </c>
      <c r="C479" s="662" t="s">
        <v>533</v>
      </c>
      <c r="D479" s="683" t="s">
        <v>2177</v>
      </c>
      <c r="E479" s="662" t="s">
        <v>4332</v>
      </c>
      <c r="F479" s="683" t="s">
        <v>4333</v>
      </c>
      <c r="G479" s="662" t="s">
        <v>3694</v>
      </c>
      <c r="H479" s="662" t="s">
        <v>3695</v>
      </c>
      <c r="I479" s="674">
        <v>32.9</v>
      </c>
      <c r="J479" s="674">
        <v>150</v>
      </c>
      <c r="K479" s="675">
        <v>4935</v>
      </c>
    </row>
    <row r="480" spans="1:11" ht="14.4" customHeight="1" x14ac:dyDescent="0.3">
      <c r="A480" s="658" t="s">
        <v>516</v>
      </c>
      <c r="B480" s="659" t="s">
        <v>517</v>
      </c>
      <c r="C480" s="662" t="s">
        <v>533</v>
      </c>
      <c r="D480" s="683" t="s">
        <v>2177</v>
      </c>
      <c r="E480" s="662" t="s">
        <v>4332</v>
      </c>
      <c r="F480" s="683" t="s">
        <v>4333</v>
      </c>
      <c r="G480" s="662" t="s">
        <v>3978</v>
      </c>
      <c r="H480" s="662" t="s">
        <v>3979</v>
      </c>
      <c r="I480" s="674">
        <v>17.3</v>
      </c>
      <c r="J480" s="674">
        <v>100</v>
      </c>
      <c r="K480" s="675">
        <v>1730.3</v>
      </c>
    </row>
    <row r="481" spans="1:11" ht="14.4" customHeight="1" x14ac:dyDescent="0.3">
      <c r="A481" s="658" t="s">
        <v>516</v>
      </c>
      <c r="B481" s="659" t="s">
        <v>517</v>
      </c>
      <c r="C481" s="662" t="s">
        <v>533</v>
      </c>
      <c r="D481" s="683" t="s">
        <v>2177</v>
      </c>
      <c r="E481" s="662" t="s">
        <v>4332</v>
      </c>
      <c r="F481" s="683" t="s">
        <v>4333</v>
      </c>
      <c r="G481" s="662" t="s">
        <v>3496</v>
      </c>
      <c r="H481" s="662" t="s">
        <v>3497</v>
      </c>
      <c r="I481" s="674">
        <v>5.2</v>
      </c>
      <c r="J481" s="674">
        <v>300</v>
      </c>
      <c r="K481" s="675">
        <v>1560</v>
      </c>
    </row>
    <row r="482" spans="1:11" ht="14.4" customHeight="1" x14ac:dyDescent="0.3">
      <c r="A482" s="658" t="s">
        <v>516</v>
      </c>
      <c r="B482" s="659" t="s">
        <v>517</v>
      </c>
      <c r="C482" s="662" t="s">
        <v>533</v>
      </c>
      <c r="D482" s="683" t="s">
        <v>2177</v>
      </c>
      <c r="E482" s="662" t="s">
        <v>4332</v>
      </c>
      <c r="F482" s="683" t="s">
        <v>4333</v>
      </c>
      <c r="G482" s="662" t="s">
        <v>3980</v>
      </c>
      <c r="H482" s="662" t="s">
        <v>3981</v>
      </c>
      <c r="I482" s="674">
        <v>120</v>
      </c>
      <c r="J482" s="674">
        <v>24</v>
      </c>
      <c r="K482" s="675">
        <v>2880.06</v>
      </c>
    </row>
    <row r="483" spans="1:11" ht="14.4" customHeight="1" x14ac:dyDescent="0.3">
      <c r="A483" s="658" t="s">
        <v>516</v>
      </c>
      <c r="B483" s="659" t="s">
        <v>517</v>
      </c>
      <c r="C483" s="662" t="s">
        <v>533</v>
      </c>
      <c r="D483" s="683" t="s">
        <v>2177</v>
      </c>
      <c r="E483" s="662" t="s">
        <v>4332</v>
      </c>
      <c r="F483" s="683" t="s">
        <v>4333</v>
      </c>
      <c r="G483" s="662" t="s">
        <v>3500</v>
      </c>
      <c r="H483" s="662" t="s">
        <v>3501</v>
      </c>
      <c r="I483" s="674">
        <v>13.2</v>
      </c>
      <c r="J483" s="674">
        <v>200</v>
      </c>
      <c r="K483" s="675">
        <v>2640</v>
      </c>
    </row>
    <row r="484" spans="1:11" ht="14.4" customHeight="1" x14ac:dyDescent="0.3">
      <c r="A484" s="658" t="s">
        <v>516</v>
      </c>
      <c r="B484" s="659" t="s">
        <v>517</v>
      </c>
      <c r="C484" s="662" t="s">
        <v>533</v>
      </c>
      <c r="D484" s="683" t="s">
        <v>2177</v>
      </c>
      <c r="E484" s="662" t="s">
        <v>4332</v>
      </c>
      <c r="F484" s="683" t="s">
        <v>4333</v>
      </c>
      <c r="G484" s="662" t="s">
        <v>3982</v>
      </c>
      <c r="H484" s="662" t="s">
        <v>3983</v>
      </c>
      <c r="I484" s="674">
        <v>19400.00333333333</v>
      </c>
      <c r="J484" s="674">
        <v>4</v>
      </c>
      <c r="K484" s="675">
        <v>77600.01999999999</v>
      </c>
    </row>
    <row r="485" spans="1:11" ht="14.4" customHeight="1" x14ac:dyDescent="0.3">
      <c r="A485" s="658" t="s">
        <v>516</v>
      </c>
      <c r="B485" s="659" t="s">
        <v>517</v>
      </c>
      <c r="C485" s="662" t="s">
        <v>533</v>
      </c>
      <c r="D485" s="683" t="s">
        <v>2177</v>
      </c>
      <c r="E485" s="662" t="s">
        <v>4332</v>
      </c>
      <c r="F485" s="683" t="s">
        <v>4333</v>
      </c>
      <c r="G485" s="662" t="s">
        <v>3704</v>
      </c>
      <c r="H485" s="662" t="s">
        <v>3705</v>
      </c>
      <c r="I485" s="674">
        <v>21.24</v>
      </c>
      <c r="J485" s="674">
        <v>20</v>
      </c>
      <c r="K485" s="675">
        <v>424.8</v>
      </c>
    </row>
    <row r="486" spans="1:11" ht="14.4" customHeight="1" x14ac:dyDescent="0.3">
      <c r="A486" s="658" t="s">
        <v>516</v>
      </c>
      <c r="B486" s="659" t="s">
        <v>517</v>
      </c>
      <c r="C486" s="662" t="s">
        <v>533</v>
      </c>
      <c r="D486" s="683" t="s">
        <v>2177</v>
      </c>
      <c r="E486" s="662" t="s">
        <v>4332</v>
      </c>
      <c r="F486" s="683" t="s">
        <v>4333</v>
      </c>
      <c r="G486" s="662" t="s">
        <v>3984</v>
      </c>
      <c r="H486" s="662" t="s">
        <v>3985</v>
      </c>
      <c r="I486" s="674">
        <v>1221</v>
      </c>
      <c r="J486" s="674">
        <v>80</v>
      </c>
      <c r="K486" s="675">
        <v>97680</v>
      </c>
    </row>
    <row r="487" spans="1:11" ht="14.4" customHeight="1" x14ac:dyDescent="0.3">
      <c r="A487" s="658" t="s">
        <v>516</v>
      </c>
      <c r="B487" s="659" t="s">
        <v>517</v>
      </c>
      <c r="C487" s="662" t="s">
        <v>533</v>
      </c>
      <c r="D487" s="683" t="s">
        <v>2177</v>
      </c>
      <c r="E487" s="662" t="s">
        <v>4332</v>
      </c>
      <c r="F487" s="683" t="s">
        <v>4333</v>
      </c>
      <c r="G487" s="662" t="s">
        <v>3504</v>
      </c>
      <c r="H487" s="662" t="s">
        <v>3505</v>
      </c>
      <c r="I487" s="674">
        <v>0.47</v>
      </c>
      <c r="J487" s="674">
        <v>1900</v>
      </c>
      <c r="K487" s="675">
        <v>893</v>
      </c>
    </row>
    <row r="488" spans="1:11" ht="14.4" customHeight="1" x14ac:dyDescent="0.3">
      <c r="A488" s="658" t="s">
        <v>516</v>
      </c>
      <c r="B488" s="659" t="s">
        <v>517</v>
      </c>
      <c r="C488" s="662" t="s">
        <v>533</v>
      </c>
      <c r="D488" s="683" t="s">
        <v>2177</v>
      </c>
      <c r="E488" s="662" t="s">
        <v>4332</v>
      </c>
      <c r="F488" s="683" t="s">
        <v>4333</v>
      </c>
      <c r="G488" s="662" t="s">
        <v>3506</v>
      </c>
      <c r="H488" s="662" t="s">
        <v>3507</v>
      </c>
      <c r="I488" s="674">
        <v>4.03</v>
      </c>
      <c r="J488" s="674">
        <v>400</v>
      </c>
      <c r="K488" s="675">
        <v>1612</v>
      </c>
    </row>
    <row r="489" spans="1:11" ht="14.4" customHeight="1" x14ac:dyDescent="0.3">
      <c r="A489" s="658" t="s">
        <v>516</v>
      </c>
      <c r="B489" s="659" t="s">
        <v>517</v>
      </c>
      <c r="C489" s="662" t="s">
        <v>533</v>
      </c>
      <c r="D489" s="683" t="s">
        <v>2177</v>
      </c>
      <c r="E489" s="662" t="s">
        <v>4332</v>
      </c>
      <c r="F489" s="683" t="s">
        <v>4333</v>
      </c>
      <c r="G489" s="662" t="s">
        <v>3986</v>
      </c>
      <c r="H489" s="662" t="s">
        <v>3987</v>
      </c>
      <c r="I489" s="674">
        <v>1945.8942857142854</v>
      </c>
      <c r="J489" s="674">
        <v>140</v>
      </c>
      <c r="K489" s="675">
        <v>272425.12</v>
      </c>
    </row>
    <row r="490" spans="1:11" ht="14.4" customHeight="1" x14ac:dyDescent="0.3">
      <c r="A490" s="658" t="s">
        <v>516</v>
      </c>
      <c r="B490" s="659" t="s">
        <v>517</v>
      </c>
      <c r="C490" s="662" t="s">
        <v>533</v>
      </c>
      <c r="D490" s="683" t="s">
        <v>2177</v>
      </c>
      <c r="E490" s="662" t="s">
        <v>4332</v>
      </c>
      <c r="F490" s="683" t="s">
        <v>4333</v>
      </c>
      <c r="G490" s="662" t="s">
        <v>3988</v>
      </c>
      <c r="H490" s="662" t="s">
        <v>3989</v>
      </c>
      <c r="I490" s="674">
        <v>678.04</v>
      </c>
      <c r="J490" s="674">
        <v>60</v>
      </c>
      <c r="K490" s="675">
        <v>40682.449999999997</v>
      </c>
    </row>
    <row r="491" spans="1:11" ht="14.4" customHeight="1" x14ac:dyDescent="0.3">
      <c r="A491" s="658" t="s">
        <v>516</v>
      </c>
      <c r="B491" s="659" t="s">
        <v>517</v>
      </c>
      <c r="C491" s="662" t="s">
        <v>533</v>
      </c>
      <c r="D491" s="683" t="s">
        <v>2177</v>
      </c>
      <c r="E491" s="662" t="s">
        <v>4332</v>
      </c>
      <c r="F491" s="683" t="s">
        <v>4333</v>
      </c>
      <c r="G491" s="662" t="s">
        <v>3724</v>
      </c>
      <c r="H491" s="662" t="s">
        <v>3725</v>
      </c>
      <c r="I491" s="674">
        <v>15.39</v>
      </c>
      <c r="J491" s="674">
        <v>150</v>
      </c>
      <c r="K491" s="675">
        <v>2308.6999999999998</v>
      </c>
    </row>
    <row r="492" spans="1:11" ht="14.4" customHeight="1" x14ac:dyDescent="0.3">
      <c r="A492" s="658" t="s">
        <v>516</v>
      </c>
      <c r="B492" s="659" t="s">
        <v>517</v>
      </c>
      <c r="C492" s="662" t="s">
        <v>533</v>
      </c>
      <c r="D492" s="683" t="s">
        <v>2177</v>
      </c>
      <c r="E492" s="662" t="s">
        <v>4332</v>
      </c>
      <c r="F492" s="683" t="s">
        <v>4333</v>
      </c>
      <c r="G492" s="662" t="s">
        <v>3990</v>
      </c>
      <c r="H492" s="662" t="s">
        <v>3991</v>
      </c>
      <c r="I492" s="674">
        <v>317.63</v>
      </c>
      <c r="J492" s="674">
        <v>50</v>
      </c>
      <c r="K492" s="675">
        <v>15881.25</v>
      </c>
    </row>
    <row r="493" spans="1:11" ht="14.4" customHeight="1" x14ac:dyDescent="0.3">
      <c r="A493" s="658" t="s">
        <v>516</v>
      </c>
      <c r="B493" s="659" t="s">
        <v>517</v>
      </c>
      <c r="C493" s="662" t="s">
        <v>533</v>
      </c>
      <c r="D493" s="683" t="s">
        <v>2177</v>
      </c>
      <c r="E493" s="662" t="s">
        <v>4332</v>
      </c>
      <c r="F493" s="683" t="s">
        <v>4333</v>
      </c>
      <c r="G493" s="662" t="s">
        <v>3992</v>
      </c>
      <c r="H493" s="662" t="s">
        <v>3993</v>
      </c>
      <c r="I493" s="674">
        <v>1305.82</v>
      </c>
      <c r="J493" s="674">
        <v>15</v>
      </c>
      <c r="K493" s="675">
        <v>19587.300000000003</v>
      </c>
    </row>
    <row r="494" spans="1:11" ht="14.4" customHeight="1" x14ac:dyDescent="0.3">
      <c r="A494" s="658" t="s">
        <v>516</v>
      </c>
      <c r="B494" s="659" t="s">
        <v>517</v>
      </c>
      <c r="C494" s="662" t="s">
        <v>533</v>
      </c>
      <c r="D494" s="683" t="s">
        <v>2177</v>
      </c>
      <c r="E494" s="662" t="s">
        <v>4332</v>
      </c>
      <c r="F494" s="683" t="s">
        <v>4333</v>
      </c>
      <c r="G494" s="662" t="s">
        <v>3994</v>
      </c>
      <c r="H494" s="662" t="s">
        <v>3995</v>
      </c>
      <c r="I494" s="674">
        <v>2576.09</v>
      </c>
      <c r="J494" s="674">
        <v>10</v>
      </c>
      <c r="K494" s="675">
        <v>25760.9</v>
      </c>
    </row>
    <row r="495" spans="1:11" ht="14.4" customHeight="1" x14ac:dyDescent="0.3">
      <c r="A495" s="658" t="s">
        <v>516</v>
      </c>
      <c r="B495" s="659" t="s">
        <v>517</v>
      </c>
      <c r="C495" s="662" t="s">
        <v>533</v>
      </c>
      <c r="D495" s="683" t="s">
        <v>2177</v>
      </c>
      <c r="E495" s="662" t="s">
        <v>4332</v>
      </c>
      <c r="F495" s="683" t="s">
        <v>4333</v>
      </c>
      <c r="G495" s="662" t="s">
        <v>3996</v>
      </c>
      <c r="H495" s="662" t="s">
        <v>3997</v>
      </c>
      <c r="I495" s="674">
        <v>251.43</v>
      </c>
      <c r="J495" s="674">
        <v>40</v>
      </c>
      <c r="K495" s="675">
        <v>10057.1</v>
      </c>
    </row>
    <row r="496" spans="1:11" ht="14.4" customHeight="1" x14ac:dyDescent="0.3">
      <c r="A496" s="658" t="s">
        <v>516</v>
      </c>
      <c r="B496" s="659" t="s">
        <v>517</v>
      </c>
      <c r="C496" s="662" t="s">
        <v>533</v>
      </c>
      <c r="D496" s="683" t="s">
        <v>2177</v>
      </c>
      <c r="E496" s="662" t="s">
        <v>4332</v>
      </c>
      <c r="F496" s="683" t="s">
        <v>4333</v>
      </c>
      <c r="G496" s="662" t="s">
        <v>3998</v>
      </c>
      <c r="H496" s="662" t="s">
        <v>3999</v>
      </c>
      <c r="I496" s="674">
        <v>265.45999999999998</v>
      </c>
      <c r="J496" s="674">
        <v>60</v>
      </c>
      <c r="K496" s="675">
        <v>15927.380000000001</v>
      </c>
    </row>
    <row r="497" spans="1:11" ht="14.4" customHeight="1" x14ac:dyDescent="0.3">
      <c r="A497" s="658" t="s">
        <v>516</v>
      </c>
      <c r="B497" s="659" t="s">
        <v>517</v>
      </c>
      <c r="C497" s="662" t="s">
        <v>533</v>
      </c>
      <c r="D497" s="683" t="s">
        <v>2177</v>
      </c>
      <c r="E497" s="662" t="s">
        <v>4332</v>
      </c>
      <c r="F497" s="683" t="s">
        <v>4333</v>
      </c>
      <c r="G497" s="662" t="s">
        <v>3742</v>
      </c>
      <c r="H497" s="662" t="s">
        <v>3743</v>
      </c>
      <c r="I497" s="674">
        <v>49.91</v>
      </c>
      <c r="J497" s="674">
        <v>50</v>
      </c>
      <c r="K497" s="675">
        <v>2495.63</v>
      </c>
    </row>
    <row r="498" spans="1:11" ht="14.4" customHeight="1" x14ac:dyDescent="0.3">
      <c r="A498" s="658" t="s">
        <v>516</v>
      </c>
      <c r="B498" s="659" t="s">
        <v>517</v>
      </c>
      <c r="C498" s="662" t="s">
        <v>533</v>
      </c>
      <c r="D498" s="683" t="s">
        <v>2177</v>
      </c>
      <c r="E498" s="662" t="s">
        <v>4332</v>
      </c>
      <c r="F498" s="683" t="s">
        <v>4333</v>
      </c>
      <c r="G498" s="662" t="s">
        <v>4000</v>
      </c>
      <c r="H498" s="662" t="s">
        <v>4001</v>
      </c>
      <c r="I498" s="674">
        <v>774.69</v>
      </c>
      <c r="J498" s="674">
        <v>2</v>
      </c>
      <c r="K498" s="675">
        <v>1549.38</v>
      </c>
    </row>
    <row r="499" spans="1:11" ht="14.4" customHeight="1" x14ac:dyDescent="0.3">
      <c r="A499" s="658" t="s">
        <v>516</v>
      </c>
      <c r="B499" s="659" t="s">
        <v>517</v>
      </c>
      <c r="C499" s="662" t="s">
        <v>533</v>
      </c>
      <c r="D499" s="683" t="s">
        <v>2177</v>
      </c>
      <c r="E499" s="662" t="s">
        <v>4332</v>
      </c>
      <c r="F499" s="683" t="s">
        <v>4333</v>
      </c>
      <c r="G499" s="662" t="s">
        <v>4002</v>
      </c>
      <c r="H499" s="662" t="s">
        <v>4003</v>
      </c>
      <c r="I499" s="674">
        <v>699.38</v>
      </c>
      <c r="J499" s="674">
        <v>10</v>
      </c>
      <c r="K499" s="675">
        <v>6993.8</v>
      </c>
    </row>
    <row r="500" spans="1:11" ht="14.4" customHeight="1" x14ac:dyDescent="0.3">
      <c r="A500" s="658" t="s">
        <v>516</v>
      </c>
      <c r="B500" s="659" t="s">
        <v>517</v>
      </c>
      <c r="C500" s="662" t="s">
        <v>533</v>
      </c>
      <c r="D500" s="683" t="s">
        <v>2177</v>
      </c>
      <c r="E500" s="662" t="s">
        <v>4332</v>
      </c>
      <c r="F500" s="683" t="s">
        <v>4333</v>
      </c>
      <c r="G500" s="662" t="s">
        <v>4004</v>
      </c>
      <c r="H500" s="662" t="s">
        <v>4005</v>
      </c>
      <c r="I500" s="674">
        <v>1875.5</v>
      </c>
      <c r="J500" s="674">
        <v>5</v>
      </c>
      <c r="K500" s="675">
        <v>9377.5</v>
      </c>
    </row>
    <row r="501" spans="1:11" ht="14.4" customHeight="1" x14ac:dyDescent="0.3">
      <c r="A501" s="658" t="s">
        <v>516</v>
      </c>
      <c r="B501" s="659" t="s">
        <v>517</v>
      </c>
      <c r="C501" s="662" t="s">
        <v>533</v>
      </c>
      <c r="D501" s="683" t="s">
        <v>2177</v>
      </c>
      <c r="E501" s="662" t="s">
        <v>4332</v>
      </c>
      <c r="F501" s="683" t="s">
        <v>4333</v>
      </c>
      <c r="G501" s="662" t="s">
        <v>4006</v>
      </c>
      <c r="H501" s="662" t="s">
        <v>4007</v>
      </c>
      <c r="I501" s="674">
        <v>284.16000000000003</v>
      </c>
      <c r="J501" s="674">
        <v>40</v>
      </c>
      <c r="K501" s="675">
        <v>11366.42</v>
      </c>
    </row>
    <row r="502" spans="1:11" ht="14.4" customHeight="1" x14ac:dyDescent="0.3">
      <c r="A502" s="658" t="s">
        <v>516</v>
      </c>
      <c r="B502" s="659" t="s">
        <v>517</v>
      </c>
      <c r="C502" s="662" t="s">
        <v>533</v>
      </c>
      <c r="D502" s="683" t="s">
        <v>2177</v>
      </c>
      <c r="E502" s="662" t="s">
        <v>4332</v>
      </c>
      <c r="F502" s="683" t="s">
        <v>4333</v>
      </c>
      <c r="G502" s="662" t="s">
        <v>4008</v>
      </c>
      <c r="H502" s="662" t="s">
        <v>4009</v>
      </c>
      <c r="I502" s="674">
        <v>1426.6</v>
      </c>
      <c r="J502" s="674">
        <v>1</v>
      </c>
      <c r="K502" s="675">
        <v>1426.6</v>
      </c>
    </row>
    <row r="503" spans="1:11" ht="14.4" customHeight="1" x14ac:dyDescent="0.3">
      <c r="A503" s="658" t="s">
        <v>516</v>
      </c>
      <c r="B503" s="659" t="s">
        <v>517</v>
      </c>
      <c r="C503" s="662" t="s">
        <v>533</v>
      </c>
      <c r="D503" s="683" t="s">
        <v>2177</v>
      </c>
      <c r="E503" s="662" t="s">
        <v>4332</v>
      </c>
      <c r="F503" s="683" t="s">
        <v>4333</v>
      </c>
      <c r="G503" s="662" t="s">
        <v>4010</v>
      </c>
      <c r="H503" s="662" t="s">
        <v>4011</v>
      </c>
      <c r="I503" s="674">
        <v>26.44</v>
      </c>
      <c r="J503" s="674">
        <v>80</v>
      </c>
      <c r="K503" s="675">
        <v>2115.08</v>
      </c>
    </row>
    <row r="504" spans="1:11" ht="14.4" customHeight="1" x14ac:dyDescent="0.3">
      <c r="A504" s="658" t="s">
        <v>516</v>
      </c>
      <c r="B504" s="659" t="s">
        <v>517</v>
      </c>
      <c r="C504" s="662" t="s">
        <v>533</v>
      </c>
      <c r="D504" s="683" t="s">
        <v>2177</v>
      </c>
      <c r="E504" s="662" t="s">
        <v>4332</v>
      </c>
      <c r="F504" s="683" t="s">
        <v>4333</v>
      </c>
      <c r="G504" s="662" t="s">
        <v>4012</v>
      </c>
      <c r="H504" s="662" t="s">
        <v>4013</v>
      </c>
      <c r="I504" s="674">
        <v>5395.5</v>
      </c>
      <c r="J504" s="674">
        <v>20</v>
      </c>
      <c r="K504" s="675">
        <v>107910</v>
      </c>
    </row>
    <row r="505" spans="1:11" ht="14.4" customHeight="1" x14ac:dyDescent="0.3">
      <c r="A505" s="658" t="s">
        <v>516</v>
      </c>
      <c r="B505" s="659" t="s">
        <v>517</v>
      </c>
      <c r="C505" s="662" t="s">
        <v>533</v>
      </c>
      <c r="D505" s="683" t="s">
        <v>2177</v>
      </c>
      <c r="E505" s="662" t="s">
        <v>4332</v>
      </c>
      <c r="F505" s="683" t="s">
        <v>4333</v>
      </c>
      <c r="G505" s="662" t="s">
        <v>4014</v>
      </c>
      <c r="H505" s="662" t="s">
        <v>4015</v>
      </c>
      <c r="I505" s="674">
        <v>21.78</v>
      </c>
      <c r="J505" s="674">
        <v>12</v>
      </c>
      <c r="K505" s="675">
        <v>261.3</v>
      </c>
    </row>
    <row r="506" spans="1:11" ht="14.4" customHeight="1" x14ac:dyDescent="0.3">
      <c r="A506" s="658" t="s">
        <v>516</v>
      </c>
      <c r="B506" s="659" t="s">
        <v>517</v>
      </c>
      <c r="C506" s="662" t="s">
        <v>533</v>
      </c>
      <c r="D506" s="683" t="s">
        <v>2177</v>
      </c>
      <c r="E506" s="662" t="s">
        <v>4332</v>
      </c>
      <c r="F506" s="683" t="s">
        <v>4333</v>
      </c>
      <c r="G506" s="662" t="s">
        <v>4016</v>
      </c>
      <c r="H506" s="662" t="s">
        <v>4017</v>
      </c>
      <c r="I506" s="674">
        <v>139.26</v>
      </c>
      <c r="J506" s="674">
        <v>1440</v>
      </c>
      <c r="K506" s="675">
        <v>200532.81</v>
      </c>
    </row>
    <row r="507" spans="1:11" ht="14.4" customHeight="1" x14ac:dyDescent="0.3">
      <c r="A507" s="658" t="s">
        <v>516</v>
      </c>
      <c r="B507" s="659" t="s">
        <v>517</v>
      </c>
      <c r="C507" s="662" t="s">
        <v>533</v>
      </c>
      <c r="D507" s="683" t="s">
        <v>2177</v>
      </c>
      <c r="E507" s="662" t="s">
        <v>4332</v>
      </c>
      <c r="F507" s="683" t="s">
        <v>4333</v>
      </c>
      <c r="G507" s="662" t="s">
        <v>4018</v>
      </c>
      <c r="H507" s="662" t="s">
        <v>4019</v>
      </c>
      <c r="I507" s="674">
        <v>3162.94</v>
      </c>
      <c r="J507" s="674">
        <v>4</v>
      </c>
      <c r="K507" s="675">
        <v>12651.76</v>
      </c>
    </row>
    <row r="508" spans="1:11" ht="14.4" customHeight="1" x14ac:dyDescent="0.3">
      <c r="A508" s="658" t="s">
        <v>516</v>
      </c>
      <c r="B508" s="659" t="s">
        <v>517</v>
      </c>
      <c r="C508" s="662" t="s">
        <v>533</v>
      </c>
      <c r="D508" s="683" t="s">
        <v>2177</v>
      </c>
      <c r="E508" s="662" t="s">
        <v>4332</v>
      </c>
      <c r="F508" s="683" t="s">
        <v>4333</v>
      </c>
      <c r="G508" s="662" t="s">
        <v>4020</v>
      </c>
      <c r="H508" s="662" t="s">
        <v>4021</v>
      </c>
      <c r="I508" s="674">
        <v>4751.67</v>
      </c>
      <c r="J508" s="674">
        <v>4</v>
      </c>
      <c r="K508" s="675">
        <v>19006.68</v>
      </c>
    </row>
    <row r="509" spans="1:11" ht="14.4" customHeight="1" x14ac:dyDescent="0.3">
      <c r="A509" s="658" t="s">
        <v>516</v>
      </c>
      <c r="B509" s="659" t="s">
        <v>517</v>
      </c>
      <c r="C509" s="662" t="s">
        <v>533</v>
      </c>
      <c r="D509" s="683" t="s">
        <v>2177</v>
      </c>
      <c r="E509" s="662" t="s">
        <v>4332</v>
      </c>
      <c r="F509" s="683" t="s">
        <v>4333</v>
      </c>
      <c r="G509" s="662" t="s">
        <v>4022</v>
      </c>
      <c r="H509" s="662" t="s">
        <v>4023</v>
      </c>
      <c r="I509" s="674">
        <v>5131.6350000000002</v>
      </c>
      <c r="J509" s="674">
        <v>2</v>
      </c>
      <c r="K509" s="675">
        <v>10263.27</v>
      </c>
    </row>
    <row r="510" spans="1:11" ht="14.4" customHeight="1" x14ac:dyDescent="0.3">
      <c r="A510" s="658" t="s">
        <v>516</v>
      </c>
      <c r="B510" s="659" t="s">
        <v>517</v>
      </c>
      <c r="C510" s="662" t="s">
        <v>533</v>
      </c>
      <c r="D510" s="683" t="s">
        <v>2177</v>
      </c>
      <c r="E510" s="662" t="s">
        <v>4332</v>
      </c>
      <c r="F510" s="683" t="s">
        <v>4333</v>
      </c>
      <c r="G510" s="662" t="s">
        <v>4024</v>
      </c>
      <c r="H510" s="662" t="s">
        <v>4025</v>
      </c>
      <c r="I510" s="674">
        <v>3162.94</v>
      </c>
      <c r="J510" s="674">
        <v>1</v>
      </c>
      <c r="K510" s="675">
        <v>3162.94</v>
      </c>
    </row>
    <row r="511" spans="1:11" ht="14.4" customHeight="1" x14ac:dyDescent="0.3">
      <c r="A511" s="658" t="s">
        <v>516</v>
      </c>
      <c r="B511" s="659" t="s">
        <v>517</v>
      </c>
      <c r="C511" s="662" t="s">
        <v>533</v>
      </c>
      <c r="D511" s="683" t="s">
        <v>2177</v>
      </c>
      <c r="E511" s="662" t="s">
        <v>4332</v>
      </c>
      <c r="F511" s="683" t="s">
        <v>4333</v>
      </c>
      <c r="G511" s="662" t="s">
        <v>4026</v>
      </c>
      <c r="H511" s="662" t="s">
        <v>4027</v>
      </c>
      <c r="I511" s="674">
        <v>687.4</v>
      </c>
      <c r="J511" s="674">
        <v>10</v>
      </c>
      <c r="K511" s="675">
        <v>6874.02</v>
      </c>
    </row>
    <row r="512" spans="1:11" ht="14.4" customHeight="1" x14ac:dyDescent="0.3">
      <c r="A512" s="658" t="s">
        <v>516</v>
      </c>
      <c r="B512" s="659" t="s">
        <v>517</v>
      </c>
      <c r="C512" s="662" t="s">
        <v>533</v>
      </c>
      <c r="D512" s="683" t="s">
        <v>2177</v>
      </c>
      <c r="E512" s="662" t="s">
        <v>4332</v>
      </c>
      <c r="F512" s="683" t="s">
        <v>4333</v>
      </c>
      <c r="G512" s="662" t="s">
        <v>4028</v>
      </c>
      <c r="H512" s="662" t="s">
        <v>4029</v>
      </c>
      <c r="I512" s="674">
        <v>548.13</v>
      </c>
      <c r="J512" s="674">
        <v>100</v>
      </c>
      <c r="K512" s="675">
        <v>54813.000000000007</v>
      </c>
    </row>
    <row r="513" spans="1:11" ht="14.4" customHeight="1" x14ac:dyDescent="0.3">
      <c r="A513" s="658" t="s">
        <v>516</v>
      </c>
      <c r="B513" s="659" t="s">
        <v>517</v>
      </c>
      <c r="C513" s="662" t="s">
        <v>533</v>
      </c>
      <c r="D513" s="683" t="s">
        <v>2177</v>
      </c>
      <c r="E513" s="662" t="s">
        <v>4332</v>
      </c>
      <c r="F513" s="683" t="s">
        <v>4333</v>
      </c>
      <c r="G513" s="662" t="s">
        <v>4030</v>
      </c>
      <c r="H513" s="662" t="s">
        <v>4031</v>
      </c>
      <c r="I513" s="674">
        <v>1.21</v>
      </c>
      <c r="J513" s="674">
        <v>3</v>
      </c>
      <c r="K513" s="675">
        <v>3.63</v>
      </c>
    </row>
    <row r="514" spans="1:11" ht="14.4" customHeight="1" x14ac:dyDescent="0.3">
      <c r="A514" s="658" t="s">
        <v>516</v>
      </c>
      <c r="B514" s="659" t="s">
        <v>517</v>
      </c>
      <c r="C514" s="662" t="s">
        <v>533</v>
      </c>
      <c r="D514" s="683" t="s">
        <v>2177</v>
      </c>
      <c r="E514" s="662" t="s">
        <v>4332</v>
      </c>
      <c r="F514" s="683" t="s">
        <v>4333</v>
      </c>
      <c r="G514" s="662" t="s">
        <v>4032</v>
      </c>
      <c r="H514" s="662" t="s">
        <v>4033</v>
      </c>
      <c r="I514" s="674">
        <v>232.32</v>
      </c>
      <c r="J514" s="674">
        <v>10</v>
      </c>
      <c r="K514" s="675">
        <v>2323.1999999999998</v>
      </c>
    </row>
    <row r="515" spans="1:11" ht="14.4" customHeight="1" x14ac:dyDescent="0.3">
      <c r="A515" s="658" t="s">
        <v>516</v>
      </c>
      <c r="B515" s="659" t="s">
        <v>517</v>
      </c>
      <c r="C515" s="662" t="s">
        <v>533</v>
      </c>
      <c r="D515" s="683" t="s">
        <v>2177</v>
      </c>
      <c r="E515" s="662" t="s">
        <v>4332</v>
      </c>
      <c r="F515" s="683" t="s">
        <v>4333</v>
      </c>
      <c r="G515" s="662" t="s">
        <v>4034</v>
      </c>
      <c r="H515" s="662" t="s">
        <v>4035</v>
      </c>
      <c r="I515" s="674">
        <v>1800</v>
      </c>
      <c r="J515" s="674">
        <v>1</v>
      </c>
      <c r="K515" s="675">
        <v>1800</v>
      </c>
    </row>
    <row r="516" spans="1:11" ht="14.4" customHeight="1" x14ac:dyDescent="0.3">
      <c r="A516" s="658" t="s">
        <v>516</v>
      </c>
      <c r="B516" s="659" t="s">
        <v>517</v>
      </c>
      <c r="C516" s="662" t="s">
        <v>533</v>
      </c>
      <c r="D516" s="683" t="s">
        <v>2177</v>
      </c>
      <c r="E516" s="662" t="s">
        <v>4332</v>
      </c>
      <c r="F516" s="683" t="s">
        <v>4333</v>
      </c>
      <c r="G516" s="662" t="s">
        <v>4036</v>
      </c>
      <c r="H516" s="662" t="s">
        <v>4037</v>
      </c>
      <c r="I516" s="674">
        <v>1324.95</v>
      </c>
      <c r="J516" s="674">
        <v>5</v>
      </c>
      <c r="K516" s="675">
        <v>6624.75</v>
      </c>
    </row>
    <row r="517" spans="1:11" ht="14.4" customHeight="1" x14ac:dyDescent="0.3">
      <c r="A517" s="658" t="s">
        <v>516</v>
      </c>
      <c r="B517" s="659" t="s">
        <v>517</v>
      </c>
      <c r="C517" s="662" t="s">
        <v>533</v>
      </c>
      <c r="D517" s="683" t="s">
        <v>2177</v>
      </c>
      <c r="E517" s="662" t="s">
        <v>4332</v>
      </c>
      <c r="F517" s="683" t="s">
        <v>4333</v>
      </c>
      <c r="G517" s="662" t="s">
        <v>4038</v>
      </c>
      <c r="H517" s="662" t="s">
        <v>4039</v>
      </c>
      <c r="I517" s="674">
        <v>15.81</v>
      </c>
      <c r="J517" s="674">
        <v>75</v>
      </c>
      <c r="K517" s="675">
        <v>1185.5899999999999</v>
      </c>
    </row>
    <row r="518" spans="1:11" ht="14.4" customHeight="1" x14ac:dyDescent="0.3">
      <c r="A518" s="658" t="s">
        <v>516</v>
      </c>
      <c r="B518" s="659" t="s">
        <v>517</v>
      </c>
      <c r="C518" s="662" t="s">
        <v>533</v>
      </c>
      <c r="D518" s="683" t="s">
        <v>2177</v>
      </c>
      <c r="E518" s="662" t="s">
        <v>4332</v>
      </c>
      <c r="F518" s="683" t="s">
        <v>4333</v>
      </c>
      <c r="G518" s="662" t="s">
        <v>4040</v>
      </c>
      <c r="H518" s="662" t="s">
        <v>4041</v>
      </c>
      <c r="I518" s="674">
        <v>200.05</v>
      </c>
      <c r="J518" s="674">
        <v>30</v>
      </c>
      <c r="K518" s="675">
        <v>6001.6</v>
      </c>
    </row>
    <row r="519" spans="1:11" ht="14.4" customHeight="1" x14ac:dyDescent="0.3">
      <c r="A519" s="658" t="s">
        <v>516</v>
      </c>
      <c r="B519" s="659" t="s">
        <v>517</v>
      </c>
      <c r="C519" s="662" t="s">
        <v>533</v>
      </c>
      <c r="D519" s="683" t="s">
        <v>2177</v>
      </c>
      <c r="E519" s="662" t="s">
        <v>4332</v>
      </c>
      <c r="F519" s="683" t="s">
        <v>4333</v>
      </c>
      <c r="G519" s="662" t="s">
        <v>4042</v>
      </c>
      <c r="H519" s="662" t="s">
        <v>4043</v>
      </c>
      <c r="I519" s="674">
        <v>58685</v>
      </c>
      <c r="J519" s="674">
        <v>4</v>
      </c>
      <c r="K519" s="675">
        <v>234740</v>
      </c>
    </row>
    <row r="520" spans="1:11" ht="14.4" customHeight="1" x14ac:dyDescent="0.3">
      <c r="A520" s="658" t="s">
        <v>516</v>
      </c>
      <c r="B520" s="659" t="s">
        <v>517</v>
      </c>
      <c r="C520" s="662" t="s">
        <v>533</v>
      </c>
      <c r="D520" s="683" t="s">
        <v>2177</v>
      </c>
      <c r="E520" s="662" t="s">
        <v>4332</v>
      </c>
      <c r="F520" s="683" t="s">
        <v>4333</v>
      </c>
      <c r="G520" s="662" t="s">
        <v>4044</v>
      </c>
      <c r="H520" s="662" t="s">
        <v>4045</v>
      </c>
      <c r="I520" s="674">
        <v>1800</v>
      </c>
      <c r="J520" s="674">
        <v>1</v>
      </c>
      <c r="K520" s="675">
        <v>1800</v>
      </c>
    </row>
    <row r="521" spans="1:11" ht="14.4" customHeight="1" x14ac:dyDescent="0.3">
      <c r="A521" s="658" t="s">
        <v>516</v>
      </c>
      <c r="B521" s="659" t="s">
        <v>517</v>
      </c>
      <c r="C521" s="662" t="s">
        <v>533</v>
      </c>
      <c r="D521" s="683" t="s">
        <v>2177</v>
      </c>
      <c r="E521" s="662" t="s">
        <v>4332</v>
      </c>
      <c r="F521" s="683" t="s">
        <v>4333</v>
      </c>
      <c r="G521" s="662" t="s">
        <v>4046</v>
      </c>
      <c r="H521" s="662" t="s">
        <v>4047</v>
      </c>
      <c r="I521" s="674">
        <v>1649.97</v>
      </c>
      <c r="J521" s="674">
        <v>49</v>
      </c>
      <c r="K521" s="675">
        <v>80848.240000000005</v>
      </c>
    </row>
    <row r="522" spans="1:11" ht="14.4" customHeight="1" x14ac:dyDescent="0.3">
      <c r="A522" s="658" t="s">
        <v>516</v>
      </c>
      <c r="B522" s="659" t="s">
        <v>517</v>
      </c>
      <c r="C522" s="662" t="s">
        <v>533</v>
      </c>
      <c r="D522" s="683" t="s">
        <v>2177</v>
      </c>
      <c r="E522" s="662" t="s">
        <v>4332</v>
      </c>
      <c r="F522" s="683" t="s">
        <v>4333</v>
      </c>
      <c r="G522" s="662" t="s">
        <v>4048</v>
      </c>
      <c r="H522" s="662" t="s">
        <v>4049</v>
      </c>
      <c r="I522" s="674">
        <v>824.01</v>
      </c>
      <c r="J522" s="674">
        <v>10</v>
      </c>
      <c r="K522" s="675">
        <v>8240.1</v>
      </c>
    </row>
    <row r="523" spans="1:11" ht="14.4" customHeight="1" x14ac:dyDescent="0.3">
      <c r="A523" s="658" t="s">
        <v>516</v>
      </c>
      <c r="B523" s="659" t="s">
        <v>517</v>
      </c>
      <c r="C523" s="662" t="s">
        <v>533</v>
      </c>
      <c r="D523" s="683" t="s">
        <v>2177</v>
      </c>
      <c r="E523" s="662" t="s">
        <v>4332</v>
      </c>
      <c r="F523" s="683" t="s">
        <v>4333</v>
      </c>
      <c r="G523" s="662" t="s">
        <v>4050</v>
      </c>
      <c r="H523" s="662" t="s">
        <v>4051</v>
      </c>
      <c r="I523" s="674">
        <v>45.13</v>
      </c>
      <c r="J523" s="674">
        <v>60</v>
      </c>
      <c r="K523" s="675">
        <v>2707.92</v>
      </c>
    </row>
    <row r="524" spans="1:11" ht="14.4" customHeight="1" x14ac:dyDescent="0.3">
      <c r="A524" s="658" t="s">
        <v>516</v>
      </c>
      <c r="B524" s="659" t="s">
        <v>517</v>
      </c>
      <c r="C524" s="662" t="s">
        <v>533</v>
      </c>
      <c r="D524" s="683" t="s">
        <v>2177</v>
      </c>
      <c r="E524" s="662" t="s">
        <v>4332</v>
      </c>
      <c r="F524" s="683" t="s">
        <v>4333</v>
      </c>
      <c r="G524" s="662" t="s">
        <v>4052</v>
      </c>
      <c r="H524" s="662" t="s">
        <v>4053</v>
      </c>
      <c r="I524" s="674">
        <v>12500</v>
      </c>
      <c r="J524" s="674">
        <v>3</v>
      </c>
      <c r="K524" s="675">
        <v>37500</v>
      </c>
    </row>
    <row r="525" spans="1:11" ht="14.4" customHeight="1" x14ac:dyDescent="0.3">
      <c r="A525" s="658" t="s">
        <v>516</v>
      </c>
      <c r="B525" s="659" t="s">
        <v>517</v>
      </c>
      <c r="C525" s="662" t="s">
        <v>533</v>
      </c>
      <c r="D525" s="683" t="s">
        <v>2177</v>
      </c>
      <c r="E525" s="662" t="s">
        <v>4332</v>
      </c>
      <c r="F525" s="683" t="s">
        <v>4333</v>
      </c>
      <c r="G525" s="662" t="s">
        <v>3772</v>
      </c>
      <c r="H525" s="662" t="s">
        <v>3773</v>
      </c>
      <c r="I525" s="674">
        <v>6438</v>
      </c>
      <c r="J525" s="674">
        <v>2</v>
      </c>
      <c r="K525" s="675">
        <v>12876</v>
      </c>
    </row>
    <row r="526" spans="1:11" ht="14.4" customHeight="1" x14ac:dyDescent="0.3">
      <c r="A526" s="658" t="s">
        <v>516</v>
      </c>
      <c r="B526" s="659" t="s">
        <v>517</v>
      </c>
      <c r="C526" s="662" t="s">
        <v>533</v>
      </c>
      <c r="D526" s="683" t="s">
        <v>2177</v>
      </c>
      <c r="E526" s="662" t="s">
        <v>4332</v>
      </c>
      <c r="F526" s="683" t="s">
        <v>4333</v>
      </c>
      <c r="G526" s="662" t="s">
        <v>4054</v>
      </c>
      <c r="H526" s="662" t="s">
        <v>4055</v>
      </c>
      <c r="I526" s="674">
        <v>900.96999999999991</v>
      </c>
      <c r="J526" s="674">
        <v>13</v>
      </c>
      <c r="K526" s="675">
        <v>11712.57</v>
      </c>
    </row>
    <row r="527" spans="1:11" ht="14.4" customHeight="1" x14ac:dyDescent="0.3">
      <c r="A527" s="658" t="s">
        <v>516</v>
      </c>
      <c r="B527" s="659" t="s">
        <v>517</v>
      </c>
      <c r="C527" s="662" t="s">
        <v>533</v>
      </c>
      <c r="D527" s="683" t="s">
        <v>2177</v>
      </c>
      <c r="E527" s="662" t="s">
        <v>4332</v>
      </c>
      <c r="F527" s="683" t="s">
        <v>4333</v>
      </c>
      <c r="G527" s="662" t="s">
        <v>4056</v>
      </c>
      <c r="H527" s="662" t="s">
        <v>4057</v>
      </c>
      <c r="I527" s="674">
        <v>467.01</v>
      </c>
      <c r="J527" s="674">
        <v>5</v>
      </c>
      <c r="K527" s="675">
        <v>2335.06</v>
      </c>
    </row>
    <row r="528" spans="1:11" ht="14.4" customHeight="1" x14ac:dyDescent="0.3">
      <c r="A528" s="658" t="s">
        <v>516</v>
      </c>
      <c r="B528" s="659" t="s">
        <v>517</v>
      </c>
      <c r="C528" s="662" t="s">
        <v>533</v>
      </c>
      <c r="D528" s="683" t="s">
        <v>2177</v>
      </c>
      <c r="E528" s="662" t="s">
        <v>4332</v>
      </c>
      <c r="F528" s="683" t="s">
        <v>4333</v>
      </c>
      <c r="G528" s="662" t="s">
        <v>3774</v>
      </c>
      <c r="H528" s="662" t="s">
        <v>3775</v>
      </c>
      <c r="I528" s="674">
        <v>7690</v>
      </c>
      <c r="J528" s="674">
        <v>1</v>
      </c>
      <c r="K528" s="675">
        <v>7690</v>
      </c>
    </row>
    <row r="529" spans="1:11" ht="14.4" customHeight="1" x14ac:dyDescent="0.3">
      <c r="A529" s="658" t="s">
        <v>516</v>
      </c>
      <c r="B529" s="659" t="s">
        <v>517</v>
      </c>
      <c r="C529" s="662" t="s">
        <v>533</v>
      </c>
      <c r="D529" s="683" t="s">
        <v>2177</v>
      </c>
      <c r="E529" s="662" t="s">
        <v>4332</v>
      </c>
      <c r="F529" s="683" t="s">
        <v>4333</v>
      </c>
      <c r="G529" s="662" t="s">
        <v>4058</v>
      </c>
      <c r="H529" s="662" t="s">
        <v>4059</v>
      </c>
      <c r="I529" s="674">
        <v>198.98</v>
      </c>
      <c r="J529" s="674">
        <v>10</v>
      </c>
      <c r="K529" s="675">
        <v>1989.84</v>
      </c>
    </row>
    <row r="530" spans="1:11" ht="14.4" customHeight="1" x14ac:dyDescent="0.3">
      <c r="A530" s="658" t="s">
        <v>516</v>
      </c>
      <c r="B530" s="659" t="s">
        <v>517</v>
      </c>
      <c r="C530" s="662" t="s">
        <v>533</v>
      </c>
      <c r="D530" s="683" t="s">
        <v>2177</v>
      </c>
      <c r="E530" s="662" t="s">
        <v>4332</v>
      </c>
      <c r="F530" s="683" t="s">
        <v>4333</v>
      </c>
      <c r="G530" s="662" t="s">
        <v>4060</v>
      </c>
      <c r="H530" s="662" t="s">
        <v>4061</v>
      </c>
      <c r="I530" s="674">
        <v>78.650000000000006</v>
      </c>
      <c r="J530" s="674">
        <v>25</v>
      </c>
      <c r="K530" s="675">
        <v>1966.25</v>
      </c>
    </row>
    <row r="531" spans="1:11" ht="14.4" customHeight="1" x14ac:dyDescent="0.3">
      <c r="A531" s="658" t="s">
        <v>516</v>
      </c>
      <c r="B531" s="659" t="s">
        <v>517</v>
      </c>
      <c r="C531" s="662" t="s">
        <v>533</v>
      </c>
      <c r="D531" s="683" t="s">
        <v>2177</v>
      </c>
      <c r="E531" s="662" t="s">
        <v>4332</v>
      </c>
      <c r="F531" s="683" t="s">
        <v>4333</v>
      </c>
      <c r="G531" s="662" t="s">
        <v>4062</v>
      </c>
      <c r="H531" s="662" t="s">
        <v>4063</v>
      </c>
      <c r="I531" s="674">
        <v>54.45</v>
      </c>
      <c r="J531" s="674">
        <v>25</v>
      </c>
      <c r="K531" s="675">
        <v>1361.25</v>
      </c>
    </row>
    <row r="532" spans="1:11" ht="14.4" customHeight="1" x14ac:dyDescent="0.3">
      <c r="A532" s="658" t="s">
        <v>516</v>
      </c>
      <c r="B532" s="659" t="s">
        <v>517</v>
      </c>
      <c r="C532" s="662" t="s">
        <v>533</v>
      </c>
      <c r="D532" s="683" t="s">
        <v>2177</v>
      </c>
      <c r="E532" s="662" t="s">
        <v>4332</v>
      </c>
      <c r="F532" s="683" t="s">
        <v>4333</v>
      </c>
      <c r="G532" s="662" t="s">
        <v>4064</v>
      </c>
      <c r="H532" s="662" t="s">
        <v>4065</v>
      </c>
      <c r="I532" s="674">
        <v>17700.21</v>
      </c>
      <c r="J532" s="674">
        <v>5</v>
      </c>
      <c r="K532" s="675">
        <v>87501.26</v>
      </c>
    </row>
    <row r="533" spans="1:11" ht="14.4" customHeight="1" x14ac:dyDescent="0.3">
      <c r="A533" s="658" t="s">
        <v>516</v>
      </c>
      <c r="B533" s="659" t="s">
        <v>517</v>
      </c>
      <c r="C533" s="662" t="s">
        <v>533</v>
      </c>
      <c r="D533" s="683" t="s">
        <v>2177</v>
      </c>
      <c r="E533" s="662" t="s">
        <v>4332</v>
      </c>
      <c r="F533" s="683" t="s">
        <v>4333</v>
      </c>
      <c r="G533" s="662" t="s">
        <v>4066</v>
      </c>
      <c r="H533" s="662" t="s">
        <v>4067</v>
      </c>
      <c r="I533" s="674">
        <v>6.05</v>
      </c>
      <c r="J533" s="674">
        <v>100</v>
      </c>
      <c r="K533" s="675">
        <v>605</v>
      </c>
    </row>
    <row r="534" spans="1:11" ht="14.4" customHeight="1" x14ac:dyDescent="0.3">
      <c r="A534" s="658" t="s">
        <v>516</v>
      </c>
      <c r="B534" s="659" t="s">
        <v>517</v>
      </c>
      <c r="C534" s="662" t="s">
        <v>533</v>
      </c>
      <c r="D534" s="683" t="s">
        <v>2177</v>
      </c>
      <c r="E534" s="662" t="s">
        <v>4332</v>
      </c>
      <c r="F534" s="683" t="s">
        <v>4333</v>
      </c>
      <c r="G534" s="662" t="s">
        <v>4068</v>
      </c>
      <c r="H534" s="662" t="s">
        <v>4069</v>
      </c>
      <c r="I534" s="674">
        <v>2.86</v>
      </c>
      <c r="J534" s="674">
        <v>100</v>
      </c>
      <c r="K534" s="675">
        <v>286</v>
      </c>
    </row>
    <row r="535" spans="1:11" ht="14.4" customHeight="1" x14ac:dyDescent="0.3">
      <c r="A535" s="658" t="s">
        <v>516</v>
      </c>
      <c r="B535" s="659" t="s">
        <v>517</v>
      </c>
      <c r="C535" s="662" t="s">
        <v>533</v>
      </c>
      <c r="D535" s="683" t="s">
        <v>2177</v>
      </c>
      <c r="E535" s="662" t="s">
        <v>4332</v>
      </c>
      <c r="F535" s="683" t="s">
        <v>4333</v>
      </c>
      <c r="G535" s="662" t="s">
        <v>4070</v>
      </c>
      <c r="H535" s="662" t="s">
        <v>4071</v>
      </c>
      <c r="I535" s="674">
        <v>564.66999999999996</v>
      </c>
      <c r="J535" s="674">
        <v>12</v>
      </c>
      <c r="K535" s="675">
        <v>6776.04</v>
      </c>
    </row>
    <row r="536" spans="1:11" ht="14.4" customHeight="1" x14ac:dyDescent="0.3">
      <c r="A536" s="658" t="s">
        <v>516</v>
      </c>
      <c r="B536" s="659" t="s">
        <v>517</v>
      </c>
      <c r="C536" s="662" t="s">
        <v>533</v>
      </c>
      <c r="D536" s="683" t="s">
        <v>2177</v>
      </c>
      <c r="E536" s="662" t="s">
        <v>4332</v>
      </c>
      <c r="F536" s="683" t="s">
        <v>4333</v>
      </c>
      <c r="G536" s="662" t="s">
        <v>4072</v>
      </c>
      <c r="H536" s="662" t="s">
        <v>4073</v>
      </c>
      <c r="I536" s="674">
        <v>1596.51</v>
      </c>
      <c r="J536" s="674">
        <v>5</v>
      </c>
      <c r="K536" s="675">
        <v>7982.55</v>
      </c>
    </row>
    <row r="537" spans="1:11" ht="14.4" customHeight="1" x14ac:dyDescent="0.3">
      <c r="A537" s="658" t="s">
        <v>516</v>
      </c>
      <c r="B537" s="659" t="s">
        <v>517</v>
      </c>
      <c r="C537" s="662" t="s">
        <v>533</v>
      </c>
      <c r="D537" s="683" t="s">
        <v>2177</v>
      </c>
      <c r="E537" s="662" t="s">
        <v>4332</v>
      </c>
      <c r="F537" s="683" t="s">
        <v>4333</v>
      </c>
      <c r="G537" s="662" t="s">
        <v>4074</v>
      </c>
      <c r="H537" s="662" t="s">
        <v>4075</v>
      </c>
      <c r="I537" s="674">
        <v>9.68</v>
      </c>
      <c r="J537" s="674">
        <v>100</v>
      </c>
      <c r="K537" s="675">
        <v>968</v>
      </c>
    </row>
    <row r="538" spans="1:11" ht="14.4" customHeight="1" x14ac:dyDescent="0.3">
      <c r="A538" s="658" t="s">
        <v>516</v>
      </c>
      <c r="B538" s="659" t="s">
        <v>517</v>
      </c>
      <c r="C538" s="662" t="s">
        <v>533</v>
      </c>
      <c r="D538" s="683" t="s">
        <v>2177</v>
      </c>
      <c r="E538" s="662" t="s">
        <v>4332</v>
      </c>
      <c r="F538" s="683" t="s">
        <v>4333</v>
      </c>
      <c r="G538" s="662" t="s">
        <v>4076</v>
      </c>
      <c r="H538" s="662" t="s">
        <v>4077</v>
      </c>
      <c r="I538" s="674">
        <v>3539.25</v>
      </c>
      <c r="J538" s="674">
        <v>2</v>
      </c>
      <c r="K538" s="675">
        <v>7078.5</v>
      </c>
    </row>
    <row r="539" spans="1:11" ht="14.4" customHeight="1" x14ac:dyDescent="0.3">
      <c r="A539" s="658" t="s">
        <v>516</v>
      </c>
      <c r="B539" s="659" t="s">
        <v>517</v>
      </c>
      <c r="C539" s="662" t="s">
        <v>533</v>
      </c>
      <c r="D539" s="683" t="s">
        <v>2177</v>
      </c>
      <c r="E539" s="662" t="s">
        <v>4332</v>
      </c>
      <c r="F539" s="683" t="s">
        <v>4333</v>
      </c>
      <c r="G539" s="662" t="s">
        <v>4078</v>
      </c>
      <c r="H539" s="662" t="s">
        <v>4079</v>
      </c>
      <c r="I539" s="674">
        <v>3539.25</v>
      </c>
      <c r="J539" s="674">
        <v>2</v>
      </c>
      <c r="K539" s="675">
        <v>7078.5</v>
      </c>
    </row>
    <row r="540" spans="1:11" ht="14.4" customHeight="1" x14ac:dyDescent="0.3">
      <c r="A540" s="658" t="s">
        <v>516</v>
      </c>
      <c r="B540" s="659" t="s">
        <v>517</v>
      </c>
      <c r="C540" s="662" t="s">
        <v>533</v>
      </c>
      <c r="D540" s="683" t="s">
        <v>2177</v>
      </c>
      <c r="E540" s="662" t="s">
        <v>4332</v>
      </c>
      <c r="F540" s="683" t="s">
        <v>4333</v>
      </c>
      <c r="G540" s="662" t="s">
        <v>4080</v>
      </c>
      <c r="H540" s="662" t="s">
        <v>4081</v>
      </c>
      <c r="I540" s="674">
        <v>1319.32</v>
      </c>
      <c r="J540" s="674">
        <v>20</v>
      </c>
      <c r="K540" s="675">
        <v>26386.48</v>
      </c>
    </row>
    <row r="541" spans="1:11" ht="14.4" customHeight="1" x14ac:dyDescent="0.3">
      <c r="A541" s="658" t="s">
        <v>516</v>
      </c>
      <c r="B541" s="659" t="s">
        <v>517</v>
      </c>
      <c r="C541" s="662" t="s">
        <v>533</v>
      </c>
      <c r="D541" s="683" t="s">
        <v>2177</v>
      </c>
      <c r="E541" s="662" t="s">
        <v>4332</v>
      </c>
      <c r="F541" s="683" t="s">
        <v>4333</v>
      </c>
      <c r="G541" s="662" t="s">
        <v>4082</v>
      </c>
      <c r="H541" s="662" t="s">
        <v>4083</v>
      </c>
      <c r="I541" s="674">
        <v>824.01</v>
      </c>
      <c r="J541" s="674">
        <v>10</v>
      </c>
      <c r="K541" s="675">
        <v>8240.1</v>
      </c>
    </row>
    <row r="542" spans="1:11" ht="14.4" customHeight="1" x14ac:dyDescent="0.3">
      <c r="A542" s="658" t="s">
        <v>516</v>
      </c>
      <c r="B542" s="659" t="s">
        <v>517</v>
      </c>
      <c r="C542" s="662" t="s">
        <v>533</v>
      </c>
      <c r="D542" s="683" t="s">
        <v>2177</v>
      </c>
      <c r="E542" s="662" t="s">
        <v>4332</v>
      </c>
      <c r="F542" s="683" t="s">
        <v>4333</v>
      </c>
      <c r="G542" s="662" t="s">
        <v>4084</v>
      </c>
      <c r="H542" s="662" t="s">
        <v>4085</v>
      </c>
      <c r="I542" s="674">
        <v>3539.25</v>
      </c>
      <c r="J542" s="674">
        <v>1</v>
      </c>
      <c r="K542" s="675">
        <v>3539.25</v>
      </c>
    </row>
    <row r="543" spans="1:11" ht="14.4" customHeight="1" x14ac:dyDescent="0.3">
      <c r="A543" s="658" t="s">
        <v>516</v>
      </c>
      <c r="B543" s="659" t="s">
        <v>517</v>
      </c>
      <c r="C543" s="662" t="s">
        <v>533</v>
      </c>
      <c r="D543" s="683" t="s">
        <v>2177</v>
      </c>
      <c r="E543" s="662" t="s">
        <v>4332</v>
      </c>
      <c r="F543" s="683" t="s">
        <v>4333</v>
      </c>
      <c r="G543" s="662" t="s">
        <v>4086</v>
      </c>
      <c r="H543" s="662" t="s">
        <v>4087</v>
      </c>
      <c r="I543" s="674">
        <v>175.44</v>
      </c>
      <c r="J543" s="674">
        <v>25</v>
      </c>
      <c r="K543" s="675">
        <v>4386</v>
      </c>
    </row>
    <row r="544" spans="1:11" ht="14.4" customHeight="1" x14ac:dyDescent="0.3">
      <c r="A544" s="658" t="s">
        <v>516</v>
      </c>
      <c r="B544" s="659" t="s">
        <v>517</v>
      </c>
      <c r="C544" s="662" t="s">
        <v>533</v>
      </c>
      <c r="D544" s="683" t="s">
        <v>2177</v>
      </c>
      <c r="E544" s="662" t="s">
        <v>4332</v>
      </c>
      <c r="F544" s="683" t="s">
        <v>4333</v>
      </c>
      <c r="G544" s="662" t="s">
        <v>4088</v>
      </c>
      <c r="H544" s="662" t="s">
        <v>4089</v>
      </c>
      <c r="I544" s="674">
        <v>14290.1</v>
      </c>
      <c r="J544" s="674">
        <v>1</v>
      </c>
      <c r="K544" s="675">
        <v>14290.1</v>
      </c>
    </row>
    <row r="545" spans="1:11" ht="14.4" customHeight="1" x14ac:dyDescent="0.3">
      <c r="A545" s="658" t="s">
        <v>516</v>
      </c>
      <c r="B545" s="659" t="s">
        <v>517</v>
      </c>
      <c r="C545" s="662" t="s">
        <v>533</v>
      </c>
      <c r="D545" s="683" t="s">
        <v>2177</v>
      </c>
      <c r="E545" s="662" t="s">
        <v>4332</v>
      </c>
      <c r="F545" s="683" t="s">
        <v>4333</v>
      </c>
      <c r="G545" s="662" t="s">
        <v>4090</v>
      </c>
      <c r="H545" s="662" t="s">
        <v>4091</v>
      </c>
      <c r="I545" s="674">
        <v>156.77000000000001</v>
      </c>
      <c r="J545" s="674">
        <v>25</v>
      </c>
      <c r="K545" s="675">
        <v>3919.19</v>
      </c>
    </row>
    <row r="546" spans="1:11" ht="14.4" customHeight="1" x14ac:dyDescent="0.3">
      <c r="A546" s="658" t="s">
        <v>516</v>
      </c>
      <c r="B546" s="659" t="s">
        <v>517</v>
      </c>
      <c r="C546" s="662" t="s">
        <v>533</v>
      </c>
      <c r="D546" s="683" t="s">
        <v>2177</v>
      </c>
      <c r="E546" s="662" t="s">
        <v>4332</v>
      </c>
      <c r="F546" s="683" t="s">
        <v>4333</v>
      </c>
      <c r="G546" s="662" t="s">
        <v>4092</v>
      </c>
      <c r="H546" s="662" t="s">
        <v>4093</v>
      </c>
      <c r="I546" s="674">
        <v>12120.57</v>
      </c>
      <c r="J546" s="674">
        <v>1</v>
      </c>
      <c r="K546" s="675">
        <v>12120.57</v>
      </c>
    </row>
    <row r="547" spans="1:11" ht="14.4" customHeight="1" x14ac:dyDescent="0.3">
      <c r="A547" s="658" t="s">
        <v>516</v>
      </c>
      <c r="B547" s="659" t="s">
        <v>517</v>
      </c>
      <c r="C547" s="662" t="s">
        <v>533</v>
      </c>
      <c r="D547" s="683" t="s">
        <v>2177</v>
      </c>
      <c r="E547" s="662" t="s">
        <v>4332</v>
      </c>
      <c r="F547" s="683" t="s">
        <v>4333</v>
      </c>
      <c r="G547" s="662" t="s">
        <v>4094</v>
      </c>
      <c r="H547" s="662" t="s">
        <v>4095</v>
      </c>
      <c r="I547" s="674">
        <v>198.98</v>
      </c>
      <c r="J547" s="674">
        <v>20</v>
      </c>
      <c r="K547" s="675">
        <v>3979.69</v>
      </c>
    </row>
    <row r="548" spans="1:11" ht="14.4" customHeight="1" x14ac:dyDescent="0.3">
      <c r="A548" s="658" t="s">
        <v>516</v>
      </c>
      <c r="B548" s="659" t="s">
        <v>517</v>
      </c>
      <c r="C548" s="662" t="s">
        <v>533</v>
      </c>
      <c r="D548" s="683" t="s">
        <v>2177</v>
      </c>
      <c r="E548" s="662" t="s">
        <v>4332</v>
      </c>
      <c r="F548" s="683" t="s">
        <v>4333</v>
      </c>
      <c r="G548" s="662" t="s">
        <v>4096</v>
      </c>
      <c r="H548" s="662" t="s">
        <v>4097</v>
      </c>
      <c r="I548" s="674">
        <v>11794.48</v>
      </c>
      <c r="J548" s="674">
        <v>1</v>
      </c>
      <c r="K548" s="675">
        <v>11794.48</v>
      </c>
    </row>
    <row r="549" spans="1:11" ht="14.4" customHeight="1" x14ac:dyDescent="0.3">
      <c r="A549" s="658" t="s">
        <v>516</v>
      </c>
      <c r="B549" s="659" t="s">
        <v>517</v>
      </c>
      <c r="C549" s="662" t="s">
        <v>533</v>
      </c>
      <c r="D549" s="683" t="s">
        <v>2177</v>
      </c>
      <c r="E549" s="662" t="s">
        <v>4346</v>
      </c>
      <c r="F549" s="683" t="s">
        <v>4347</v>
      </c>
      <c r="G549" s="662" t="s">
        <v>4098</v>
      </c>
      <c r="H549" s="662" t="s">
        <v>4099</v>
      </c>
      <c r="I549" s="674">
        <v>20895.5</v>
      </c>
      <c r="J549" s="674">
        <v>2</v>
      </c>
      <c r="K549" s="675">
        <v>41791</v>
      </c>
    </row>
    <row r="550" spans="1:11" ht="14.4" customHeight="1" x14ac:dyDescent="0.3">
      <c r="A550" s="658" t="s">
        <v>516</v>
      </c>
      <c r="B550" s="659" t="s">
        <v>517</v>
      </c>
      <c r="C550" s="662" t="s">
        <v>533</v>
      </c>
      <c r="D550" s="683" t="s">
        <v>2177</v>
      </c>
      <c r="E550" s="662" t="s">
        <v>4346</v>
      </c>
      <c r="F550" s="683" t="s">
        <v>4347</v>
      </c>
      <c r="G550" s="662" t="s">
        <v>4100</v>
      </c>
      <c r="H550" s="662" t="s">
        <v>4101</v>
      </c>
      <c r="I550" s="674">
        <v>42940</v>
      </c>
      <c r="J550" s="674">
        <v>2</v>
      </c>
      <c r="K550" s="675">
        <v>85880</v>
      </c>
    </row>
    <row r="551" spans="1:11" ht="14.4" customHeight="1" x14ac:dyDescent="0.3">
      <c r="A551" s="658" t="s">
        <v>516</v>
      </c>
      <c r="B551" s="659" t="s">
        <v>517</v>
      </c>
      <c r="C551" s="662" t="s">
        <v>533</v>
      </c>
      <c r="D551" s="683" t="s">
        <v>2177</v>
      </c>
      <c r="E551" s="662" t="s">
        <v>4346</v>
      </c>
      <c r="F551" s="683" t="s">
        <v>4347</v>
      </c>
      <c r="G551" s="662" t="s">
        <v>4102</v>
      </c>
      <c r="H551" s="662" t="s">
        <v>4103</v>
      </c>
      <c r="I551" s="674">
        <v>40560</v>
      </c>
      <c r="J551" s="674">
        <v>4</v>
      </c>
      <c r="K551" s="675">
        <v>162240</v>
      </c>
    </row>
    <row r="552" spans="1:11" ht="14.4" customHeight="1" x14ac:dyDescent="0.3">
      <c r="A552" s="658" t="s">
        <v>516</v>
      </c>
      <c r="B552" s="659" t="s">
        <v>517</v>
      </c>
      <c r="C552" s="662" t="s">
        <v>533</v>
      </c>
      <c r="D552" s="683" t="s">
        <v>2177</v>
      </c>
      <c r="E552" s="662" t="s">
        <v>4346</v>
      </c>
      <c r="F552" s="683" t="s">
        <v>4347</v>
      </c>
      <c r="G552" s="662" t="s">
        <v>4104</v>
      </c>
      <c r="H552" s="662" t="s">
        <v>4105</v>
      </c>
      <c r="I552" s="674">
        <v>40560</v>
      </c>
      <c r="J552" s="674">
        <v>1</v>
      </c>
      <c r="K552" s="675">
        <v>40560</v>
      </c>
    </row>
    <row r="553" spans="1:11" ht="14.4" customHeight="1" x14ac:dyDescent="0.3">
      <c r="A553" s="658" t="s">
        <v>516</v>
      </c>
      <c r="B553" s="659" t="s">
        <v>517</v>
      </c>
      <c r="C553" s="662" t="s">
        <v>533</v>
      </c>
      <c r="D553" s="683" t="s">
        <v>2177</v>
      </c>
      <c r="E553" s="662" t="s">
        <v>4346</v>
      </c>
      <c r="F553" s="683" t="s">
        <v>4347</v>
      </c>
      <c r="G553" s="662" t="s">
        <v>4106</v>
      </c>
      <c r="H553" s="662" t="s">
        <v>4107</v>
      </c>
      <c r="I553" s="674">
        <v>1121.77</v>
      </c>
      <c r="J553" s="674">
        <v>15</v>
      </c>
      <c r="K553" s="675">
        <v>16826.43</v>
      </c>
    </row>
    <row r="554" spans="1:11" ht="14.4" customHeight="1" x14ac:dyDescent="0.3">
      <c r="A554" s="658" t="s">
        <v>516</v>
      </c>
      <c r="B554" s="659" t="s">
        <v>517</v>
      </c>
      <c r="C554" s="662" t="s">
        <v>533</v>
      </c>
      <c r="D554" s="683" t="s">
        <v>2177</v>
      </c>
      <c r="E554" s="662" t="s">
        <v>4346</v>
      </c>
      <c r="F554" s="683" t="s">
        <v>4347</v>
      </c>
      <c r="G554" s="662" t="s">
        <v>4108</v>
      </c>
      <c r="H554" s="662" t="s">
        <v>4109</v>
      </c>
      <c r="I554" s="674">
        <v>1121.76</v>
      </c>
      <c r="J554" s="674">
        <v>19</v>
      </c>
      <c r="K554" s="675">
        <v>21313.37</v>
      </c>
    </row>
    <row r="555" spans="1:11" ht="14.4" customHeight="1" x14ac:dyDescent="0.3">
      <c r="A555" s="658" t="s">
        <v>516</v>
      </c>
      <c r="B555" s="659" t="s">
        <v>517</v>
      </c>
      <c r="C555" s="662" t="s">
        <v>533</v>
      </c>
      <c r="D555" s="683" t="s">
        <v>2177</v>
      </c>
      <c r="E555" s="662" t="s">
        <v>4346</v>
      </c>
      <c r="F555" s="683" t="s">
        <v>4347</v>
      </c>
      <c r="G555" s="662" t="s">
        <v>4110</v>
      </c>
      <c r="H555" s="662" t="s">
        <v>4111</v>
      </c>
      <c r="I555" s="674">
        <v>9158.7633333333342</v>
      </c>
      <c r="J555" s="674">
        <v>5</v>
      </c>
      <c r="K555" s="675">
        <v>45793.81</v>
      </c>
    </row>
    <row r="556" spans="1:11" ht="14.4" customHeight="1" x14ac:dyDescent="0.3">
      <c r="A556" s="658" t="s">
        <v>516</v>
      </c>
      <c r="B556" s="659" t="s">
        <v>517</v>
      </c>
      <c r="C556" s="662" t="s">
        <v>533</v>
      </c>
      <c r="D556" s="683" t="s">
        <v>2177</v>
      </c>
      <c r="E556" s="662" t="s">
        <v>4346</v>
      </c>
      <c r="F556" s="683" t="s">
        <v>4347</v>
      </c>
      <c r="G556" s="662" t="s">
        <v>4112</v>
      </c>
      <c r="H556" s="662" t="s">
        <v>4113</v>
      </c>
      <c r="I556" s="674">
        <v>1121.76</v>
      </c>
      <c r="J556" s="674">
        <v>34</v>
      </c>
      <c r="K556" s="675">
        <v>38139.770000000004</v>
      </c>
    </row>
    <row r="557" spans="1:11" ht="14.4" customHeight="1" x14ac:dyDescent="0.3">
      <c r="A557" s="658" t="s">
        <v>516</v>
      </c>
      <c r="B557" s="659" t="s">
        <v>517</v>
      </c>
      <c r="C557" s="662" t="s">
        <v>533</v>
      </c>
      <c r="D557" s="683" t="s">
        <v>2177</v>
      </c>
      <c r="E557" s="662" t="s">
        <v>4346</v>
      </c>
      <c r="F557" s="683" t="s">
        <v>4347</v>
      </c>
      <c r="G557" s="662" t="s">
        <v>4114</v>
      </c>
      <c r="H557" s="662" t="s">
        <v>4115</v>
      </c>
      <c r="I557" s="674">
        <v>1121.76</v>
      </c>
      <c r="J557" s="674">
        <v>44</v>
      </c>
      <c r="K557" s="675">
        <v>49357.34</v>
      </c>
    </row>
    <row r="558" spans="1:11" ht="14.4" customHeight="1" x14ac:dyDescent="0.3">
      <c r="A558" s="658" t="s">
        <v>516</v>
      </c>
      <c r="B558" s="659" t="s">
        <v>517</v>
      </c>
      <c r="C558" s="662" t="s">
        <v>533</v>
      </c>
      <c r="D558" s="683" t="s">
        <v>2177</v>
      </c>
      <c r="E558" s="662" t="s">
        <v>4346</v>
      </c>
      <c r="F558" s="683" t="s">
        <v>4347</v>
      </c>
      <c r="G558" s="662" t="s">
        <v>4116</v>
      </c>
      <c r="H558" s="662" t="s">
        <v>4117</v>
      </c>
      <c r="I558" s="674">
        <v>8448.5400000000009</v>
      </c>
      <c r="J558" s="674">
        <v>1</v>
      </c>
      <c r="K558" s="675">
        <v>8448.5400000000009</v>
      </c>
    </row>
    <row r="559" spans="1:11" ht="14.4" customHeight="1" x14ac:dyDescent="0.3">
      <c r="A559" s="658" t="s">
        <v>516</v>
      </c>
      <c r="B559" s="659" t="s">
        <v>517</v>
      </c>
      <c r="C559" s="662" t="s">
        <v>533</v>
      </c>
      <c r="D559" s="683" t="s">
        <v>2177</v>
      </c>
      <c r="E559" s="662" t="s">
        <v>4346</v>
      </c>
      <c r="F559" s="683" t="s">
        <v>4347</v>
      </c>
      <c r="G559" s="662" t="s">
        <v>4118</v>
      </c>
      <c r="H559" s="662" t="s">
        <v>4119</v>
      </c>
      <c r="I559" s="674">
        <v>1425.011578947368</v>
      </c>
      <c r="J559" s="674">
        <v>200</v>
      </c>
      <c r="K559" s="675">
        <v>285002.2</v>
      </c>
    </row>
    <row r="560" spans="1:11" ht="14.4" customHeight="1" x14ac:dyDescent="0.3">
      <c r="A560" s="658" t="s">
        <v>516</v>
      </c>
      <c r="B560" s="659" t="s">
        <v>517</v>
      </c>
      <c r="C560" s="662" t="s">
        <v>533</v>
      </c>
      <c r="D560" s="683" t="s">
        <v>2177</v>
      </c>
      <c r="E560" s="662" t="s">
        <v>4346</v>
      </c>
      <c r="F560" s="683" t="s">
        <v>4347</v>
      </c>
      <c r="G560" s="662" t="s">
        <v>4120</v>
      </c>
      <c r="H560" s="662" t="s">
        <v>4121</v>
      </c>
      <c r="I560" s="674">
        <v>8025.6</v>
      </c>
      <c r="J560" s="674">
        <v>1</v>
      </c>
      <c r="K560" s="675">
        <v>8025.6</v>
      </c>
    </row>
    <row r="561" spans="1:11" ht="14.4" customHeight="1" x14ac:dyDescent="0.3">
      <c r="A561" s="658" t="s">
        <v>516</v>
      </c>
      <c r="B561" s="659" t="s">
        <v>517</v>
      </c>
      <c r="C561" s="662" t="s">
        <v>533</v>
      </c>
      <c r="D561" s="683" t="s">
        <v>2177</v>
      </c>
      <c r="E561" s="662" t="s">
        <v>4346</v>
      </c>
      <c r="F561" s="683" t="s">
        <v>4347</v>
      </c>
      <c r="G561" s="662" t="s">
        <v>4122</v>
      </c>
      <c r="H561" s="662" t="s">
        <v>4123</v>
      </c>
      <c r="I561" s="674">
        <v>15801</v>
      </c>
      <c r="J561" s="674">
        <v>2</v>
      </c>
      <c r="K561" s="675">
        <v>31602</v>
      </c>
    </row>
    <row r="562" spans="1:11" ht="14.4" customHeight="1" x14ac:dyDescent="0.3">
      <c r="A562" s="658" t="s">
        <v>516</v>
      </c>
      <c r="B562" s="659" t="s">
        <v>517</v>
      </c>
      <c r="C562" s="662" t="s">
        <v>533</v>
      </c>
      <c r="D562" s="683" t="s">
        <v>2177</v>
      </c>
      <c r="E562" s="662" t="s">
        <v>4346</v>
      </c>
      <c r="F562" s="683" t="s">
        <v>4347</v>
      </c>
      <c r="G562" s="662" t="s">
        <v>4124</v>
      </c>
      <c r="H562" s="662" t="s">
        <v>4125</v>
      </c>
      <c r="I562" s="674">
        <v>1121.76</v>
      </c>
      <c r="J562" s="674">
        <v>2</v>
      </c>
      <c r="K562" s="675">
        <v>2243.52</v>
      </c>
    </row>
    <row r="563" spans="1:11" ht="14.4" customHeight="1" x14ac:dyDescent="0.3">
      <c r="A563" s="658" t="s">
        <v>516</v>
      </c>
      <c r="B563" s="659" t="s">
        <v>517</v>
      </c>
      <c r="C563" s="662" t="s">
        <v>533</v>
      </c>
      <c r="D563" s="683" t="s">
        <v>2177</v>
      </c>
      <c r="E563" s="662" t="s">
        <v>4346</v>
      </c>
      <c r="F563" s="683" t="s">
        <v>4347</v>
      </c>
      <c r="G563" s="662" t="s">
        <v>4126</v>
      </c>
      <c r="H563" s="662" t="s">
        <v>4127</v>
      </c>
      <c r="I563" s="674">
        <v>13765.5</v>
      </c>
      <c r="J563" s="674">
        <v>3</v>
      </c>
      <c r="K563" s="675">
        <v>41296.5</v>
      </c>
    </row>
    <row r="564" spans="1:11" ht="14.4" customHeight="1" x14ac:dyDescent="0.3">
      <c r="A564" s="658" t="s">
        <v>516</v>
      </c>
      <c r="B564" s="659" t="s">
        <v>517</v>
      </c>
      <c r="C564" s="662" t="s">
        <v>533</v>
      </c>
      <c r="D564" s="683" t="s">
        <v>2177</v>
      </c>
      <c r="E564" s="662" t="s">
        <v>4346</v>
      </c>
      <c r="F564" s="683" t="s">
        <v>4347</v>
      </c>
      <c r="G564" s="662" t="s">
        <v>4128</v>
      </c>
      <c r="H564" s="662" t="s">
        <v>4129</v>
      </c>
      <c r="I564" s="674">
        <v>9158.76</v>
      </c>
      <c r="J564" s="674">
        <v>2</v>
      </c>
      <c r="K564" s="675">
        <v>18317.52</v>
      </c>
    </row>
    <row r="565" spans="1:11" ht="14.4" customHeight="1" x14ac:dyDescent="0.3">
      <c r="A565" s="658" t="s">
        <v>516</v>
      </c>
      <c r="B565" s="659" t="s">
        <v>517</v>
      </c>
      <c r="C565" s="662" t="s">
        <v>533</v>
      </c>
      <c r="D565" s="683" t="s">
        <v>2177</v>
      </c>
      <c r="E565" s="662" t="s">
        <v>4346</v>
      </c>
      <c r="F565" s="683" t="s">
        <v>4347</v>
      </c>
      <c r="G565" s="662" t="s">
        <v>4130</v>
      </c>
      <c r="H565" s="662" t="s">
        <v>4131</v>
      </c>
      <c r="I565" s="674">
        <v>8025.6</v>
      </c>
      <c r="J565" s="674">
        <v>2</v>
      </c>
      <c r="K565" s="675">
        <v>16051.2</v>
      </c>
    </row>
    <row r="566" spans="1:11" ht="14.4" customHeight="1" x14ac:dyDescent="0.3">
      <c r="A566" s="658" t="s">
        <v>516</v>
      </c>
      <c r="B566" s="659" t="s">
        <v>517</v>
      </c>
      <c r="C566" s="662" t="s">
        <v>533</v>
      </c>
      <c r="D566" s="683" t="s">
        <v>2177</v>
      </c>
      <c r="E566" s="662" t="s">
        <v>4346</v>
      </c>
      <c r="F566" s="683" t="s">
        <v>4347</v>
      </c>
      <c r="G566" s="662" t="s">
        <v>4132</v>
      </c>
      <c r="H566" s="662" t="s">
        <v>4133</v>
      </c>
      <c r="I566" s="674">
        <v>42940</v>
      </c>
      <c r="J566" s="674">
        <v>1</v>
      </c>
      <c r="K566" s="675">
        <v>42940</v>
      </c>
    </row>
    <row r="567" spans="1:11" ht="14.4" customHeight="1" x14ac:dyDescent="0.3">
      <c r="A567" s="658" t="s">
        <v>516</v>
      </c>
      <c r="B567" s="659" t="s">
        <v>517</v>
      </c>
      <c r="C567" s="662" t="s">
        <v>533</v>
      </c>
      <c r="D567" s="683" t="s">
        <v>2177</v>
      </c>
      <c r="E567" s="662" t="s">
        <v>4346</v>
      </c>
      <c r="F567" s="683" t="s">
        <v>4347</v>
      </c>
      <c r="G567" s="662" t="s">
        <v>4134</v>
      </c>
      <c r="H567" s="662" t="s">
        <v>4135</v>
      </c>
      <c r="I567" s="674">
        <v>20895.5</v>
      </c>
      <c r="J567" s="674">
        <v>1</v>
      </c>
      <c r="K567" s="675">
        <v>20895.5</v>
      </c>
    </row>
    <row r="568" spans="1:11" ht="14.4" customHeight="1" x14ac:dyDescent="0.3">
      <c r="A568" s="658" t="s">
        <v>516</v>
      </c>
      <c r="B568" s="659" t="s">
        <v>517</v>
      </c>
      <c r="C568" s="662" t="s">
        <v>533</v>
      </c>
      <c r="D568" s="683" t="s">
        <v>2177</v>
      </c>
      <c r="E568" s="662" t="s">
        <v>4346</v>
      </c>
      <c r="F568" s="683" t="s">
        <v>4347</v>
      </c>
      <c r="G568" s="662" t="s">
        <v>4136</v>
      </c>
      <c r="H568" s="662" t="s">
        <v>4137</v>
      </c>
      <c r="I568" s="674">
        <v>15801</v>
      </c>
      <c r="J568" s="674">
        <v>1</v>
      </c>
      <c r="K568" s="675">
        <v>15801</v>
      </c>
    </row>
    <row r="569" spans="1:11" ht="14.4" customHeight="1" x14ac:dyDescent="0.3">
      <c r="A569" s="658" t="s">
        <v>516</v>
      </c>
      <c r="B569" s="659" t="s">
        <v>517</v>
      </c>
      <c r="C569" s="662" t="s">
        <v>533</v>
      </c>
      <c r="D569" s="683" t="s">
        <v>2177</v>
      </c>
      <c r="E569" s="662" t="s">
        <v>4346</v>
      </c>
      <c r="F569" s="683" t="s">
        <v>4347</v>
      </c>
      <c r="G569" s="662" t="s">
        <v>4138</v>
      </c>
      <c r="H569" s="662" t="s">
        <v>4139</v>
      </c>
      <c r="I569" s="674">
        <v>20895.5</v>
      </c>
      <c r="J569" s="674">
        <v>1</v>
      </c>
      <c r="K569" s="675">
        <v>20895.5</v>
      </c>
    </row>
    <row r="570" spans="1:11" ht="14.4" customHeight="1" x14ac:dyDescent="0.3">
      <c r="A570" s="658" t="s">
        <v>516</v>
      </c>
      <c r="B570" s="659" t="s">
        <v>517</v>
      </c>
      <c r="C570" s="662" t="s">
        <v>533</v>
      </c>
      <c r="D570" s="683" t="s">
        <v>2177</v>
      </c>
      <c r="E570" s="662" t="s">
        <v>4346</v>
      </c>
      <c r="F570" s="683" t="s">
        <v>4347</v>
      </c>
      <c r="G570" s="662" t="s">
        <v>4140</v>
      </c>
      <c r="H570" s="662" t="s">
        <v>4141</v>
      </c>
      <c r="I570" s="674">
        <v>15801</v>
      </c>
      <c r="J570" s="674">
        <v>1</v>
      </c>
      <c r="K570" s="675">
        <v>15801</v>
      </c>
    </row>
    <row r="571" spans="1:11" ht="14.4" customHeight="1" x14ac:dyDescent="0.3">
      <c r="A571" s="658" t="s">
        <v>516</v>
      </c>
      <c r="B571" s="659" t="s">
        <v>517</v>
      </c>
      <c r="C571" s="662" t="s">
        <v>533</v>
      </c>
      <c r="D571" s="683" t="s">
        <v>2177</v>
      </c>
      <c r="E571" s="662" t="s">
        <v>4346</v>
      </c>
      <c r="F571" s="683" t="s">
        <v>4347</v>
      </c>
      <c r="G571" s="662" t="s">
        <v>4142</v>
      </c>
      <c r="H571" s="662" t="s">
        <v>4143</v>
      </c>
      <c r="I571" s="674">
        <v>20895.5</v>
      </c>
      <c r="J571" s="674">
        <v>2</v>
      </c>
      <c r="K571" s="675">
        <v>41791</v>
      </c>
    </row>
    <row r="572" spans="1:11" ht="14.4" customHeight="1" x14ac:dyDescent="0.3">
      <c r="A572" s="658" t="s">
        <v>516</v>
      </c>
      <c r="B572" s="659" t="s">
        <v>517</v>
      </c>
      <c r="C572" s="662" t="s">
        <v>533</v>
      </c>
      <c r="D572" s="683" t="s">
        <v>2177</v>
      </c>
      <c r="E572" s="662" t="s">
        <v>4346</v>
      </c>
      <c r="F572" s="683" t="s">
        <v>4347</v>
      </c>
      <c r="G572" s="662" t="s">
        <v>4144</v>
      </c>
      <c r="H572" s="662" t="s">
        <v>4145</v>
      </c>
      <c r="I572" s="674">
        <v>40900</v>
      </c>
      <c r="J572" s="674">
        <v>1</v>
      </c>
      <c r="K572" s="675">
        <v>40900</v>
      </c>
    </row>
    <row r="573" spans="1:11" ht="14.4" customHeight="1" x14ac:dyDescent="0.3">
      <c r="A573" s="658" t="s">
        <v>516</v>
      </c>
      <c r="B573" s="659" t="s">
        <v>517</v>
      </c>
      <c r="C573" s="662" t="s">
        <v>533</v>
      </c>
      <c r="D573" s="683" t="s">
        <v>2177</v>
      </c>
      <c r="E573" s="662" t="s">
        <v>4346</v>
      </c>
      <c r="F573" s="683" t="s">
        <v>4347</v>
      </c>
      <c r="G573" s="662" t="s">
        <v>4146</v>
      </c>
      <c r="H573" s="662" t="s">
        <v>4147</v>
      </c>
      <c r="I573" s="674">
        <v>1437.5</v>
      </c>
      <c r="J573" s="674">
        <v>20</v>
      </c>
      <c r="K573" s="675">
        <v>28750</v>
      </c>
    </row>
    <row r="574" spans="1:11" ht="14.4" customHeight="1" x14ac:dyDescent="0.3">
      <c r="A574" s="658" t="s">
        <v>516</v>
      </c>
      <c r="B574" s="659" t="s">
        <v>517</v>
      </c>
      <c r="C574" s="662" t="s">
        <v>533</v>
      </c>
      <c r="D574" s="683" t="s">
        <v>2177</v>
      </c>
      <c r="E574" s="662" t="s">
        <v>4346</v>
      </c>
      <c r="F574" s="683" t="s">
        <v>4347</v>
      </c>
      <c r="G574" s="662" t="s">
        <v>4148</v>
      </c>
      <c r="H574" s="662" t="s">
        <v>4149</v>
      </c>
      <c r="I574" s="674">
        <v>40900</v>
      </c>
      <c r="J574" s="674">
        <v>1</v>
      </c>
      <c r="K574" s="675">
        <v>40900</v>
      </c>
    </row>
    <row r="575" spans="1:11" ht="14.4" customHeight="1" x14ac:dyDescent="0.3">
      <c r="A575" s="658" t="s">
        <v>516</v>
      </c>
      <c r="B575" s="659" t="s">
        <v>517</v>
      </c>
      <c r="C575" s="662" t="s">
        <v>533</v>
      </c>
      <c r="D575" s="683" t="s">
        <v>2177</v>
      </c>
      <c r="E575" s="662" t="s">
        <v>4346</v>
      </c>
      <c r="F575" s="683" t="s">
        <v>4347</v>
      </c>
      <c r="G575" s="662" t="s">
        <v>4150</v>
      </c>
      <c r="H575" s="662" t="s">
        <v>4151</v>
      </c>
      <c r="I575" s="674">
        <v>15801</v>
      </c>
      <c r="J575" s="674">
        <v>1</v>
      </c>
      <c r="K575" s="675">
        <v>15801</v>
      </c>
    </row>
    <row r="576" spans="1:11" ht="14.4" customHeight="1" x14ac:dyDescent="0.3">
      <c r="A576" s="658" t="s">
        <v>516</v>
      </c>
      <c r="B576" s="659" t="s">
        <v>517</v>
      </c>
      <c r="C576" s="662" t="s">
        <v>533</v>
      </c>
      <c r="D576" s="683" t="s">
        <v>2177</v>
      </c>
      <c r="E576" s="662" t="s">
        <v>4344</v>
      </c>
      <c r="F576" s="683" t="s">
        <v>4345</v>
      </c>
      <c r="G576" s="662" t="s">
        <v>4152</v>
      </c>
      <c r="H576" s="662" t="s">
        <v>4153</v>
      </c>
      <c r="I576" s="674">
        <v>7.02</v>
      </c>
      <c r="J576" s="674">
        <v>6</v>
      </c>
      <c r="K576" s="675">
        <v>42.09</v>
      </c>
    </row>
    <row r="577" spans="1:11" ht="14.4" customHeight="1" x14ac:dyDescent="0.3">
      <c r="A577" s="658" t="s">
        <v>516</v>
      </c>
      <c r="B577" s="659" t="s">
        <v>517</v>
      </c>
      <c r="C577" s="662" t="s">
        <v>533</v>
      </c>
      <c r="D577" s="683" t="s">
        <v>2177</v>
      </c>
      <c r="E577" s="662" t="s">
        <v>4344</v>
      </c>
      <c r="F577" s="683" t="s">
        <v>4345</v>
      </c>
      <c r="G577" s="662" t="s">
        <v>4154</v>
      </c>
      <c r="H577" s="662" t="s">
        <v>4155</v>
      </c>
      <c r="I577" s="674">
        <v>7.01</v>
      </c>
      <c r="J577" s="674">
        <v>4</v>
      </c>
      <c r="K577" s="675">
        <v>28.06</v>
      </c>
    </row>
    <row r="578" spans="1:11" ht="14.4" customHeight="1" x14ac:dyDescent="0.3">
      <c r="A578" s="658" t="s">
        <v>516</v>
      </c>
      <c r="B578" s="659" t="s">
        <v>517</v>
      </c>
      <c r="C578" s="662" t="s">
        <v>533</v>
      </c>
      <c r="D578" s="683" t="s">
        <v>2177</v>
      </c>
      <c r="E578" s="662" t="s">
        <v>4344</v>
      </c>
      <c r="F578" s="683" t="s">
        <v>4345</v>
      </c>
      <c r="G578" s="662" t="s">
        <v>4156</v>
      </c>
      <c r="H578" s="662" t="s">
        <v>4157</v>
      </c>
      <c r="I578" s="674">
        <v>7.01</v>
      </c>
      <c r="J578" s="674">
        <v>4</v>
      </c>
      <c r="K578" s="675">
        <v>28.06</v>
      </c>
    </row>
    <row r="579" spans="1:11" ht="14.4" customHeight="1" x14ac:dyDescent="0.3">
      <c r="A579" s="658" t="s">
        <v>516</v>
      </c>
      <c r="B579" s="659" t="s">
        <v>517</v>
      </c>
      <c r="C579" s="662" t="s">
        <v>533</v>
      </c>
      <c r="D579" s="683" t="s">
        <v>2177</v>
      </c>
      <c r="E579" s="662" t="s">
        <v>4344</v>
      </c>
      <c r="F579" s="683" t="s">
        <v>4345</v>
      </c>
      <c r="G579" s="662" t="s">
        <v>4158</v>
      </c>
      <c r="H579" s="662" t="s">
        <v>4159</v>
      </c>
      <c r="I579" s="674">
        <v>1169.3</v>
      </c>
      <c r="J579" s="674">
        <v>55</v>
      </c>
      <c r="K579" s="675">
        <v>64311.270000000004</v>
      </c>
    </row>
    <row r="580" spans="1:11" ht="14.4" customHeight="1" x14ac:dyDescent="0.3">
      <c r="A580" s="658" t="s">
        <v>516</v>
      </c>
      <c r="B580" s="659" t="s">
        <v>517</v>
      </c>
      <c r="C580" s="662" t="s">
        <v>533</v>
      </c>
      <c r="D580" s="683" t="s">
        <v>2177</v>
      </c>
      <c r="E580" s="662" t="s">
        <v>4344</v>
      </c>
      <c r="F580" s="683" t="s">
        <v>4345</v>
      </c>
      <c r="G580" s="662" t="s">
        <v>4160</v>
      </c>
      <c r="H580" s="662" t="s">
        <v>4161</v>
      </c>
      <c r="I580" s="674">
        <v>1186.6500000000001</v>
      </c>
      <c r="J580" s="674">
        <v>30</v>
      </c>
      <c r="K580" s="675">
        <v>35599.409999999996</v>
      </c>
    </row>
    <row r="581" spans="1:11" ht="14.4" customHeight="1" x14ac:dyDescent="0.3">
      <c r="A581" s="658" t="s">
        <v>516</v>
      </c>
      <c r="B581" s="659" t="s">
        <v>517</v>
      </c>
      <c r="C581" s="662" t="s">
        <v>533</v>
      </c>
      <c r="D581" s="683" t="s">
        <v>2177</v>
      </c>
      <c r="E581" s="662" t="s">
        <v>4344</v>
      </c>
      <c r="F581" s="683" t="s">
        <v>4345</v>
      </c>
      <c r="G581" s="662" t="s">
        <v>4162</v>
      </c>
      <c r="H581" s="662" t="s">
        <v>4163</v>
      </c>
      <c r="I581" s="674">
        <v>928.2</v>
      </c>
      <c r="J581" s="674">
        <v>10</v>
      </c>
      <c r="K581" s="675">
        <v>9282.0300000000007</v>
      </c>
    </row>
    <row r="582" spans="1:11" ht="14.4" customHeight="1" x14ac:dyDescent="0.3">
      <c r="A582" s="658" t="s">
        <v>516</v>
      </c>
      <c r="B582" s="659" t="s">
        <v>517</v>
      </c>
      <c r="C582" s="662" t="s">
        <v>533</v>
      </c>
      <c r="D582" s="683" t="s">
        <v>2177</v>
      </c>
      <c r="E582" s="662" t="s">
        <v>4344</v>
      </c>
      <c r="F582" s="683" t="s">
        <v>4345</v>
      </c>
      <c r="G582" s="662" t="s">
        <v>4164</v>
      </c>
      <c r="H582" s="662" t="s">
        <v>4165</v>
      </c>
      <c r="I582" s="674">
        <v>25300</v>
      </c>
      <c r="J582" s="674">
        <v>1</v>
      </c>
      <c r="K582" s="675">
        <v>25300</v>
      </c>
    </row>
    <row r="583" spans="1:11" ht="14.4" customHeight="1" x14ac:dyDescent="0.3">
      <c r="A583" s="658" t="s">
        <v>516</v>
      </c>
      <c r="B583" s="659" t="s">
        <v>517</v>
      </c>
      <c r="C583" s="662" t="s">
        <v>533</v>
      </c>
      <c r="D583" s="683" t="s">
        <v>2177</v>
      </c>
      <c r="E583" s="662" t="s">
        <v>4344</v>
      </c>
      <c r="F583" s="683" t="s">
        <v>4345</v>
      </c>
      <c r="G583" s="662" t="s">
        <v>4166</v>
      </c>
      <c r="H583" s="662" t="s">
        <v>4167</v>
      </c>
      <c r="I583" s="674">
        <v>1188</v>
      </c>
      <c r="J583" s="674">
        <v>115</v>
      </c>
      <c r="K583" s="675">
        <v>136620.24</v>
      </c>
    </row>
    <row r="584" spans="1:11" ht="14.4" customHeight="1" x14ac:dyDescent="0.3">
      <c r="A584" s="658" t="s">
        <v>516</v>
      </c>
      <c r="B584" s="659" t="s">
        <v>517</v>
      </c>
      <c r="C584" s="662" t="s">
        <v>533</v>
      </c>
      <c r="D584" s="683" t="s">
        <v>2177</v>
      </c>
      <c r="E584" s="662" t="s">
        <v>4344</v>
      </c>
      <c r="F584" s="683" t="s">
        <v>4345</v>
      </c>
      <c r="G584" s="662" t="s">
        <v>4168</v>
      </c>
      <c r="H584" s="662" t="s">
        <v>4169</v>
      </c>
      <c r="I584" s="674">
        <v>532.4</v>
      </c>
      <c r="J584" s="674">
        <v>70</v>
      </c>
      <c r="K584" s="675">
        <v>37268</v>
      </c>
    </row>
    <row r="585" spans="1:11" ht="14.4" customHeight="1" x14ac:dyDescent="0.3">
      <c r="A585" s="658" t="s">
        <v>516</v>
      </c>
      <c r="B585" s="659" t="s">
        <v>517</v>
      </c>
      <c r="C585" s="662" t="s">
        <v>533</v>
      </c>
      <c r="D585" s="683" t="s">
        <v>2177</v>
      </c>
      <c r="E585" s="662" t="s">
        <v>4344</v>
      </c>
      <c r="F585" s="683" t="s">
        <v>4345</v>
      </c>
      <c r="G585" s="662" t="s">
        <v>3792</v>
      </c>
      <c r="H585" s="662" t="s">
        <v>3793</v>
      </c>
      <c r="I585" s="674">
        <v>319.91000000000003</v>
      </c>
      <c r="J585" s="674">
        <v>60</v>
      </c>
      <c r="K585" s="675">
        <v>19194.68</v>
      </c>
    </row>
    <row r="586" spans="1:11" ht="14.4" customHeight="1" x14ac:dyDescent="0.3">
      <c r="A586" s="658" t="s">
        <v>516</v>
      </c>
      <c r="B586" s="659" t="s">
        <v>517</v>
      </c>
      <c r="C586" s="662" t="s">
        <v>533</v>
      </c>
      <c r="D586" s="683" t="s">
        <v>2177</v>
      </c>
      <c r="E586" s="662" t="s">
        <v>4344</v>
      </c>
      <c r="F586" s="683" t="s">
        <v>4345</v>
      </c>
      <c r="G586" s="662" t="s">
        <v>4170</v>
      </c>
      <c r="H586" s="662" t="s">
        <v>4171</v>
      </c>
      <c r="I586" s="674">
        <v>18952.865999999998</v>
      </c>
      <c r="J586" s="674">
        <v>8</v>
      </c>
      <c r="K586" s="675">
        <v>151623.03</v>
      </c>
    </row>
    <row r="587" spans="1:11" ht="14.4" customHeight="1" x14ac:dyDescent="0.3">
      <c r="A587" s="658" t="s">
        <v>516</v>
      </c>
      <c r="B587" s="659" t="s">
        <v>517</v>
      </c>
      <c r="C587" s="662" t="s">
        <v>533</v>
      </c>
      <c r="D587" s="683" t="s">
        <v>2177</v>
      </c>
      <c r="E587" s="662" t="s">
        <v>4344</v>
      </c>
      <c r="F587" s="683" t="s">
        <v>4345</v>
      </c>
      <c r="G587" s="662" t="s">
        <v>4172</v>
      </c>
      <c r="H587" s="662" t="s">
        <v>4173</v>
      </c>
      <c r="I587" s="674">
        <v>133400</v>
      </c>
      <c r="J587" s="674">
        <v>2</v>
      </c>
      <c r="K587" s="675">
        <v>266800</v>
      </c>
    </row>
    <row r="588" spans="1:11" ht="14.4" customHeight="1" x14ac:dyDescent="0.3">
      <c r="A588" s="658" t="s">
        <v>516</v>
      </c>
      <c r="B588" s="659" t="s">
        <v>517</v>
      </c>
      <c r="C588" s="662" t="s">
        <v>533</v>
      </c>
      <c r="D588" s="683" t="s">
        <v>2177</v>
      </c>
      <c r="E588" s="662" t="s">
        <v>4344</v>
      </c>
      <c r="F588" s="683" t="s">
        <v>4345</v>
      </c>
      <c r="G588" s="662" t="s">
        <v>4174</v>
      </c>
      <c r="H588" s="662" t="s">
        <v>4175</v>
      </c>
      <c r="I588" s="674">
        <v>414.55</v>
      </c>
      <c r="J588" s="674">
        <v>10</v>
      </c>
      <c r="K588" s="675">
        <v>4145.46</v>
      </c>
    </row>
    <row r="589" spans="1:11" ht="14.4" customHeight="1" x14ac:dyDescent="0.3">
      <c r="A589" s="658" t="s">
        <v>516</v>
      </c>
      <c r="B589" s="659" t="s">
        <v>517</v>
      </c>
      <c r="C589" s="662" t="s">
        <v>533</v>
      </c>
      <c r="D589" s="683" t="s">
        <v>2177</v>
      </c>
      <c r="E589" s="662" t="s">
        <v>4344</v>
      </c>
      <c r="F589" s="683" t="s">
        <v>4345</v>
      </c>
      <c r="G589" s="662" t="s">
        <v>4176</v>
      </c>
      <c r="H589" s="662" t="s">
        <v>4177</v>
      </c>
      <c r="I589" s="674">
        <v>4600</v>
      </c>
      <c r="J589" s="674">
        <v>40</v>
      </c>
      <c r="K589" s="675">
        <v>184000</v>
      </c>
    </row>
    <row r="590" spans="1:11" ht="14.4" customHeight="1" x14ac:dyDescent="0.3">
      <c r="A590" s="658" t="s">
        <v>516</v>
      </c>
      <c r="B590" s="659" t="s">
        <v>517</v>
      </c>
      <c r="C590" s="662" t="s">
        <v>533</v>
      </c>
      <c r="D590" s="683" t="s">
        <v>2177</v>
      </c>
      <c r="E590" s="662" t="s">
        <v>4344</v>
      </c>
      <c r="F590" s="683" t="s">
        <v>4345</v>
      </c>
      <c r="G590" s="662" t="s">
        <v>4178</v>
      </c>
      <c r="H590" s="662" t="s">
        <v>4179</v>
      </c>
      <c r="I590" s="674">
        <v>1169.3</v>
      </c>
      <c r="J590" s="674">
        <v>5</v>
      </c>
      <c r="K590" s="675">
        <v>5846.48</v>
      </c>
    </row>
    <row r="591" spans="1:11" ht="14.4" customHeight="1" x14ac:dyDescent="0.3">
      <c r="A591" s="658" t="s">
        <v>516</v>
      </c>
      <c r="B591" s="659" t="s">
        <v>517</v>
      </c>
      <c r="C591" s="662" t="s">
        <v>533</v>
      </c>
      <c r="D591" s="683" t="s">
        <v>2177</v>
      </c>
      <c r="E591" s="662" t="s">
        <v>4344</v>
      </c>
      <c r="F591" s="683" t="s">
        <v>4345</v>
      </c>
      <c r="G591" s="662" t="s">
        <v>3796</v>
      </c>
      <c r="H591" s="662" t="s">
        <v>3797</v>
      </c>
      <c r="I591" s="674">
        <v>1849.91</v>
      </c>
      <c r="J591" s="674">
        <v>5</v>
      </c>
      <c r="K591" s="675">
        <v>9249.5499999999993</v>
      </c>
    </row>
    <row r="592" spans="1:11" ht="14.4" customHeight="1" x14ac:dyDescent="0.3">
      <c r="A592" s="658" t="s">
        <v>516</v>
      </c>
      <c r="B592" s="659" t="s">
        <v>517</v>
      </c>
      <c r="C592" s="662" t="s">
        <v>533</v>
      </c>
      <c r="D592" s="683" t="s">
        <v>2177</v>
      </c>
      <c r="E592" s="662" t="s">
        <v>4344</v>
      </c>
      <c r="F592" s="683" t="s">
        <v>4345</v>
      </c>
      <c r="G592" s="662" t="s">
        <v>4180</v>
      </c>
      <c r="H592" s="662" t="s">
        <v>4181</v>
      </c>
      <c r="I592" s="674">
        <v>25300</v>
      </c>
      <c r="J592" s="674">
        <v>3</v>
      </c>
      <c r="K592" s="675">
        <v>75900</v>
      </c>
    </row>
    <row r="593" spans="1:11" ht="14.4" customHeight="1" x14ac:dyDescent="0.3">
      <c r="A593" s="658" t="s">
        <v>516</v>
      </c>
      <c r="B593" s="659" t="s">
        <v>517</v>
      </c>
      <c r="C593" s="662" t="s">
        <v>533</v>
      </c>
      <c r="D593" s="683" t="s">
        <v>2177</v>
      </c>
      <c r="E593" s="662" t="s">
        <v>4344</v>
      </c>
      <c r="F593" s="683" t="s">
        <v>4345</v>
      </c>
      <c r="G593" s="662" t="s">
        <v>4182</v>
      </c>
      <c r="H593" s="662" t="s">
        <v>4183</v>
      </c>
      <c r="I593" s="674">
        <v>1169.3</v>
      </c>
      <c r="J593" s="674">
        <v>25</v>
      </c>
      <c r="K593" s="675">
        <v>29232.399999999998</v>
      </c>
    </row>
    <row r="594" spans="1:11" ht="14.4" customHeight="1" x14ac:dyDescent="0.3">
      <c r="A594" s="658" t="s">
        <v>516</v>
      </c>
      <c r="B594" s="659" t="s">
        <v>517</v>
      </c>
      <c r="C594" s="662" t="s">
        <v>533</v>
      </c>
      <c r="D594" s="683" t="s">
        <v>2177</v>
      </c>
      <c r="E594" s="662" t="s">
        <v>4344</v>
      </c>
      <c r="F594" s="683" t="s">
        <v>4345</v>
      </c>
      <c r="G594" s="662" t="s">
        <v>3802</v>
      </c>
      <c r="H594" s="662" t="s">
        <v>3803</v>
      </c>
      <c r="I594" s="674">
        <v>1285.02</v>
      </c>
      <c r="J594" s="674">
        <v>35</v>
      </c>
      <c r="K594" s="675">
        <v>44975.7</v>
      </c>
    </row>
    <row r="595" spans="1:11" ht="14.4" customHeight="1" x14ac:dyDescent="0.3">
      <c r="A595" s="658" t="s">
        <v>516</v>
      </c>
      <c r="B595" s="659" t="s">
        <v>517</v>
      </c>
      <c r="C595" s="662" t="s">
        <v>533</v>
      </c>
      <c r="D595" s="683" t="s">
        <v>2177</v>
      </c>
      <c r="E595" s="662" t="s">
        <v>4344</v>
      </c>
      <c r="F595" s="683" t="s">
        <v>4345</v>
      </c>
      <c r="G595" s="662" t="s">
        <v>4184</v>
      </c>
      <c r="H595" s="662" t="s">
        <v>4185</v>
      </c>
      <c r="I595" s="674">
        <v>413.82</v>
      </c>
      <c r="J595" s="674">
        <v>1</v>
      </c>
      <c r="K595" s="675">
        <v>413.82</v>
      </c>
    </row>
    <row r="596" spans="1:11" ht="14.4" customHeight="1" x14ac:dyDescent="0.3">
      <c r="A596" s="658" t="s">
        <v>516</v>
      </c>
      <c r="B596" s="659" t="s">
        <v>517</v>
      </c>
      <c r="C596" s="662" t="s">
        <v>533</v>
      </c>
      <c r="D596" s="683" t="s">
        <v>2177</v>
      </c>
      <c r="E596" s="662" t="s">
        <v>4348</v>
      </c>
      <c r="F596" s="683" t="s">
        <v>4349</v>
      </c>
      <c r="G596" s="662" t="s">
        <v>4186</v>
      </c>
      <c r="H596" s="662" t="s">
        <v>4187</v>
      </c>
      <c r="I596" s="674">
        <v>3006.31</v>
      </c>
      <c r="J596" s="674">
        <v>6</v>
      </c>
      <c r="K596" s="675">
        <v>18037.830000000002</v>
      </c>
    </row>
    <row r="597" spans="1:11" ht="14.4" customHeight="1" x14ac:dyDescent="0.3">
      <c r="A597" s="658" t="s">
        <v>516</v>
      </c>
      <c r="B597" s="659" t="s">
        <v>517</v>
      </c>
      <c r="C597" s="662" t="s">
        <v>533</v>
      </c>
      <c r="D597" s="683" t="s">
        <v>2177</v>
      </c>
      <c r="E597" s="662" t="s">
        <v>4334</v>
      </c>
      <c r="F597" s="683" t="s">
        <v>4335</v>
      </c>
      <c r="G597" s="662" t="s">
        <v>3542</v>
      </c>
      <c r="H597" s="662" t="s">
        <v>3543</v>
      </c>
      <c r="I597" s="674">
        <v>8.17</v>
      </c>
      <c r="J597" s="674">
        <v>400</v>
      </c>
      <c r="K597" s="675">
        <v>3268</v>
      </c>
    </row>
    <row r="598" spans="1:11" ht="14.4" customHeight="1" x14ac:dyDescent="0.3">
      <c r="A598" s="658" t="s">
        <v>516</v>
      </c>
      <c r="B598" s="659" t="s">
        <v>517</v>
      </c>
      <c r="C598" s="662" t="s">
        <v>533</v>
      </c>
      <c r="D598" s="683" t="s">
        <v>2177</v>
      </c>
      <c r="E598" s="662" t="s">
        <v>4334</v>
      </c>
      <c r="F598" s="683" t="s">
        <v>4335</v>
      </c>
      <c r="G598" s="662" t="s">
        <v>3544</v>
      </c>
      <c r="H598" s="662" t="s">
        <v>3545</v>
      </c>
      <c r="I598" s="674">
        <v>183.49</v>
      </c>
      <c r="J598" s="674">
        <v>230</v>
      </c>
      <c r="K598" s="675">
        <v>44547.33</v>
      </c>
    </row>
    <row r="599" spans="1:11" ht="14.4" customHeight="1" x14ac:dyDescent="0.3">
      <c r="A599" s="658" t="s">
        <v>516</v>
      </c>
      <c r="B599" s="659" t="s">
        <v>517</v>
      </c>
      <c r="C599" s="662" t="s">
        <v>533</v>
      </c>
      <c r="D599" s="683" t="s">
        <v>2177</v>
      </c>
      <c r="E599" s="662" t="s">
        <v>4334</v>
      </c>
      <c r="F599" s="683" t="s">
        <v>4335</v>
      </c>
      <c r="G599" s="662" t="s">
        <v>3546</v>
      </c>
      <c r="H599" s="662" t="s">
        <v>3547</v>
      </c>
      <c r="I599" s="674">
        <v>12.705</v>
      </c>
      <c r="J599" s="674">
        <v>200</v>
      </c>
      <c r="K599" s="675">
        <v>2541</v>
      </c>
    </row>
    <row r="600" spans="1:11" ht="14.4" customHeight="1" x14ac:dyDescent="0.3">
      <c r="A600" s="658" t="s">
        <v>516</v>
      </c>
      <c r="B600" s="659" t="s">
        <v>517</v>
      </c>
      <c r="C600" s="662" t="s">
        <v>533</v>
      </c>
      <c r="D600" s="683" t="s">
        <v>2177</v>
      </c>
      <c r="E600" s="662" t="s">
        <v>4334</v>
      </c>
      <c r="F600" s="683" t="s">
        <v>4335</v>
      </c>
      <c r="G600" s="662" t="s">
        <v>4188</v>
      </c>
      <c r="H600" s="662" t="s">
        <v>4189</v>
      </c>
      <c r="I600" s="674">
        <v>793.93</v>
      </c>
      <c r="J600" s="674">
        <v>110</v>
      </c>
      <c r="K600" s="675">
        <v>87332.23000000001</v>
      </c>
    </row>
    <row r="601" spans="1:11" ht="14.4" customHeight="1" x14ac:dyDescent="0.3">
      <c r="A601" s="658" t="s">
        <v>516</v>
      </c>
      <c r="B601" s="659" t="s">
        <v>517</v>
      </c>
      <c r="C601" s="662" t="s">
        <v>533</v>
      </c>
      <c r="D601" s="683" t="s">
        <v>2177</v>
      </c>
      <c r="E601" s="662" t="s">
        <v>4334</v>
      </c>
      <c r="F601" s="683" t="s">
        <v>4335</v>
      </c>
      <c r="G601" s="662" t="s">
        <v>4190</v>
      </c>
      <c r="H601" s="662" t="s">
        <v>4191</v>
      </c>
      <c r="I601" s="674">
        <v>658.24</v>
      </c>
      <c r="J601" s="674">
        <v>20</v>
      </c>
      <c r="K601" s="675">
        <v>13164.85</v>
      </c>
    </row>
    <row r="602" spans="1:11" ht="14.4" customHeight="1" x14ac:dyDescent="0.3">
      <c r="A602" s="658" t="s">
        <v>516</v>
      </c>
      <c r="B602" s="659" t="s">
        <v>517</v>
      </c>
      <c r="C602" s="662" t="s">
        <v>533</v>
      </c>
      <c r="D602" s="683" t="s">
        <v>2177</v>
      </c>
      <c r="E602" s="662" t="s">
        <v>4334</v>
      </c>
      <c r="F602" s="683" t="s">
        <v>4335</v>
      </c>
      <c r="G602" s="662" t="s">
        <v>4192</v>
      </c>
      <c r="H602" s="662" t="s">
        <v>4193</v>
      </c>
      <c r="I602" s="674">
        <v>60.5</v>
      </c>
      <c r="J602" s="674">
        <v>100</v>
      </c>
      <c r="K602" s="675">
        <v>6050</v>
      </c>
    </row>
    <row r="603" spans="1:11" ht="14.4" customHeight="1" x14ac:dyDescent="0.3">
      <c r="A603" s="658" t="s">
        <v>516</v>
      </c>
      <c r="B603" s="659" t="s">
        <v>517</v>
      </c>
      <c r="C603" s="662" t="s">
        <v>533</v>
      </c>
      <c r="D603" s="683" t="s">
        <v>2177</v>
      </c>
      <c r="E603" s="662" t="s">
        <v>4334</v>
      </c>
      <c r="F603" s="683" t="s">
        <v>4335</v>
      </c>
      <c r="G603" s="662" t="s">
        <v>4194</v>
      </c>
      <c r="H603" s="662" t="s">
        <v>4195</v>
      </c>
      <c r="I603" s="674">
        <v>1010.35</v>
      </c>
      <c r="J603" s="674">
        <v>10</v>
      </c>
      <c r="K603" s="675">
        <v>10103.5</v>
      </c>
    </row>
    <row r="604" spans="1:11" ht="14.4" customHeight="1" x14ac:dyDescent="0.3">
      <c r="A604" s="658" t="s">
        <v>516</v>
      </c>
      <c r="B604" s="659" t="s">
        <v>517</v>
      </c>
      <c r="C604" s="662" t="s">
        <v>533</v>
      </c>
      <c r="D604" s="683" t="s">
        <v>2177</v>
      </c>
      <c r="E604" s="662" t="s">
        <v>4334</v>
      </c>
      <c r="F604" s="683" t="s">
        <v>4335</v>
      </c>
      <c r="G604" s="662" t="s">
        <v>4196</v>
      </c>
      <c r="H604" s="662" t="s">
        <v>4197</v>
      </c>
      <c r="I604" s="674">
        <v>1010.35</v>
      </c>
      <c r="J604" s="674">
        <v>5</v>
      </c>
      <c r="K604" s="675">
        <v>5051.75</v>
      </c>
    </row>
    <row r="605" spans="1:11" ht="14.4" customHeight="1" x14ac:dyDescent="0.3">
      <c r="A605" s="658" t="s">
        <v>516</v>
      </c>
      <c r="B605" s="659" t="s">
        <v>517</v>
      </c>
      <c r="C605" s="662" t="s">
        <v>533</v>
      </c>
      <c r="D605" s="683" t="s">
        <v>2177</v>
      </c>
      <c r="E605" s="662" t="s">
        <v>4334</v>
      </c>
      <c r="F605" s="683" t="s">
        <v>4335</v>
      </c>
      <c r="G605" s="662" t="s">
        <v>4198</v>
      </c>
      <c r="H605" s="662" t="s">
        <v>4199</v>
      </c>
      <c r="I605" s="674">
        <v>5770.4974999999995</v>
      </c>
      <c r="J605" s="674">
        <v>12</v>
      </c>
      <c r="K605" s="675">
        <v>69245.959999999992</v>
      </c>
    </row>
    <row r="606" spans="1:11" ht="14.4" customHeight="1" x14ac:dyDescent="0.3">
      <c r="A606" s="658" t="s">
        <v>516</v>
      </c>
      <c r="B606" s="659" t="s">
        <v>517</v>
      </c>
      <c r="C606" s="662" t="s">
        <v>533</v>
      </c>
      <c r="D606" s="683" t="s">
        <v>2177</v>
      </c>
      <c r="E606" s="662" t="s">
        <v>4334</v>
      </c>
      <c r="F606" s="683" t="s">
        <v>4335</v>
      </c>
      <c r="G606" s="662" t="s">
        <v>4200</v>
      </c>
      <c r="H606" s="662" t="s">
        <v>4201</v>
      </c>
      <c r="I606" s="674">
        <v>1652.86</v>
      </c>
      <c r="J606" s="674">
        <v>2</v>
      </c>
      <c r="K606" s="675">
        <v>3305.72</v>
      </c>
    </row>
    <row r="607" spans="1:11" ht="14.4" customHeight="1" x14ac:dyDescent="0.3">
      <c r="A607" s="658" t="s">
        <v>516</v>
      </c>
      <c r="B607" s="659" t="s">
        <v>517</v>
      </c>
      <c r="C607" s="662" t="s">
        <v>533</v>
      </c>
      <c r="D607" s="683" t="s">
        <v>2177</v>
      </c>
      <c r="E607" s="662" t="s">
        <v>4334</v>
      </c>
      <c r="F607" s="683" t="s">
        <v>4335</v>
      </c>
      <c r="G607" s="662" t="s">
        <v>4202</v>
      </c>
      <c r="H607" s="662" t="s">
        <v>4203</v>
      </c>
      <c r="I607" s="674">
        <v>1652.86</v>
      </c>
      <c r="J607" s="674">
        <v>2</v>
      </c>
      <c r="K607" s="675">
        <v>3305.72</v>
      </c>
    </row>
    <row r="608" spans="1:11" ht="14.4" customHeight="1" x14ac:dyDescent="0.3">
      <c r="A608" s="658" t="s">
        <v>516</v>
      </c>
      <c r="B608" s="659" t="s">
        <v>517</v>
      </c>
      <c r="C608" s="662" t="s">
        <v>533</v>
      </c>
      <c r="D608" s="683" t="s">
        <v>2177</v>
      </c>
      <c r="E608" s="662" t="s">
        <v>4334</v>
      </c>
      <c r="F608" s="683" t="s">
        <v>4335</v>
      </c>
      <c r="G608" s="662" t="s">
        <v>4204</v>
      </c>
      <c r="H608" s="662" t="s">
        <v>4205</v>
      </c>
      <c r="I608" s="674">
        <v>4800.68</v>
      </c>
      <c r="J608" s="674">
        <v>10</v>
      </c>
      <c r="K608" s="675">
        <v>48006.75</v>
      </c>
    </row>
    <row r="609" spans="1:11" ht="14.4" customHeight="1" x14ac:dyDescent="0.3">
      <c r="A609" s="658" t="s">
        <v>516</v>
      </c>
      <c r="B609" s="659" t="s">
        <v>517</v>
      </c>
      <c r="C609" s="662" t="s">
        <v>533</v>
      </c>
      <c r="D609" s="683" t="s">
        <v>2177</v>
      </c>
      <c r="E609" s="662" t="s">
        <v>4350</v>
      </c>
      <c r="F609" s="683" t="s">
        <v>4351</v>
      </c>
      <c r="G609" s="662" t="s">
        <v>4206</v>
      </c>
      <c r="H609" s="662" t="s">
        <v>4207</v>
      </c>
      <c r="I609" s="674">
        <v>205.39</v>
      </c>
      <c r="J609" s="674">
        <v>12</v>
      </c>
      <c r="K609" s="675">
        <v>2464.67</v>
      </c>
    </row>
    <row r="610" spans="1:11" ht="14.4" customHeight="1" x14ac:dyDescent="0.3">
      <c r="A610" s="658" t="s">
        <v>516</v>
      </c>
      <c r="B610" s="659" t="s">
        <v>517</v>
      </c>
      <c r="C610" s="662" t="s">
        <v>533</v>
      </c>
      <c r="D610" s="683" t="s">
        <v>2177</v>
      </c>
      <c r="E610" s="662" t="s">
        <v>4350</v>
      </c>
      <c r="F610" s="683" t="s">
        <v>4351</v>
      </c>
      <c r="G610" s="662" t="s">
        <v>4208</v>
      </c>
      <c r="H610" s="662" t="s">
        <v>4209</v>
      </c>
      <c r="I610" s="674">
        <v>266.12</v>
      </c>
      <c r="J610" s="674">
        <v>24</v>
      </c>
      <c r="K610" s="675">
        <v>6386.79</v>
      </c>
    </row>
    <row r="611" spans="1:11" ht="14.4" customHeight="1" x14ac:dyDescent="0.3">
      <c r="A611" s="658" t="s">
        <v>516</v>
      </c>
      <c r="B611" s="659" t="s">
        <v>517</v>
      </c>
      <c r="C611" s="662" t="s">
        <v>533</v>
      </c>
      <c r="D611" s="683" t="s">
        <v>2177</v>
      </c>
      <c r="E611" s="662" t="s">
        <v>4350</v>
      </c>
      <c r="F611" s="683" t="s">
        <v>4351</v>
      </c>
      <c r="G611" s="662" t="s">
        <v>4210</v>
      </c>
      <c r="H611" s="662" t="s">
        <v>4211</v>
      </c>
      <c r="I611" s="674">
        <v>58.24</v>
      </c>
      <c r="J611" s="674">
        <v>216</v>
      </c>
      <c r="K611" s="675">
        <v>12578.98</v>
      </c>
    </row>
    <row r="612" spans="1:11" ht="14.4" customHeight="1" x14ac:dyDescent="0.3">
      <c r="A612" s="658" t="s">
        <v>516</v>
      </c>
      <c r="B612" s="659" t="s">
        <v>517</v>
      </c>
      <c r="C612" s="662" t="s">
        <v>533</v>
      </c>
      <c r="D612" s="683" t="s">
        <v>2177</v>
      </c>
      <c r="E612" s="662" t="s">
        <v>4350</v>
      </c>
      <c r="F612" s="683" t="s">
        <v>4351</v>
      </c>
      <c r="G612" s="662" t="s">
        <v>4212</v>
      </c>
      <c r="H612" s="662" t="s">
        <v>4213</v>
      </c>
      <c r="I612" s="674">
        <v>205.37</v>
      </c>
      <c r="J612" s="674">
        <v>240</v>
      </c>
      <c r="K612" s="675">
        <v>49289.929999999993</v>
      </c>
    </row>
    <row r="613" spans="1:11" ht="14.4" customHeight="1" x14ac:dyDescent="0.3">
      <c r="A613" s="658" t="s">
        <v>516</v>
      </c>
      <c r="B613" s="659" t="s">
        <v>517</v>
      </c>
      <c r="C613" s="662" t="s">
        <v>533</v>
      </c>
      <c r="D613" s="683" t="s">
        <v>2177</v>
      </c>
      <c r="E613" s="662" t="s">
        <v>4350</v>
      </c>
      <c r="F613" s="683" t="s">
        <v>4351</v>
      </c>
      <c r="G613" s="662" t="s">
        <v>4214</v>
      </c>
      <c r="H613" s="662" t="s">
        <v>4215</v>
      </c>
      <c r="I613" s="674">
        <v>408.99</v>
      </c>
      <c r="J613" s="674">
        <v>324</v>
      </c>
      <c r="K613" s="675">
        <v>132513.75</v>
      </c>
    </row>
    <row r="614" spans="1:11" ht="14.4" customHeight="1" x14ac:dyDescent="0.3">
      <c r="A614" s="658" t="s">
        <v>516</v>
      </c>
      <c r="B614" s="659" t="s">
        <v>517</v>
      </c>
      <c r="C614" s="662" t="s">
        <v>533</v>
      </c>
      <c r="D614" s="683" t="s">
        <v>2177</v>
      </c>
      <c r="E614" s="662" t="s">
        <v>4350</v>
      </c>
      <c r="F614" s="683" t="s">
        <v>4351</v>
      </c>
      <c r="G614" s="662" t="s">
        <v>4216</v>
      </c>
      <c r="H614" s="662" t="s">
        <v>4217</v>
      </c>
      <c r="I614" s="674">
        <v>222.36</v>
      </c>
      <c r="J614" s="674">
        <v>144</v>
      </c>
      <c r="K614" s="675">
        <v>32019.64</v>
      </c>
    </row>
    <row r="615" spans="1:11" ht="14.4" customHeight="1" x14ac:dyDescent="0.3">
      <c r="A615" s="658" t="s">
        <v>516</v>
      </c>
      <c r="B615" s="659" t="s">
        <v>517</v>
      </c>
      <c r="C615" s="662" t="s">
        <v>533</v>
      </c>
      <c r="D615" s="683" t="s">
        <v>2177</v>
      </c>
      <c r="E615" s="662" t="s">
        <v>4350</v>
      </c>
      <c r="F615" s="683" t="s">
        <v>4351</v>
      </c>
      <c r="G615" s="662" t="s">
        <v>4218</v>
      </c>
      <c r="H615" s="662" t="s">
        <v>4219</v>
      </c>
      <c r="I615" s="674">
        <v>36.729999999999997</v>
      </c>
      <c r="J615" s="674">
        <v>72</v>
      </c>
      <c r="K615" s="675">
        <v>2644.75</v>
      </c>
    </row>
    <row r="616" spans="1:11" ht="14.4" customHeight="1" x14ac:dyDescent="0.3">
      <c r="A616" s="658" t="s">
        <v>516</v>
      </c>
      <c r="B616" s="659" t="s">
        <v>517</v>
      </c>
      <c r="C616" s="662" t="s">
        <v>533</v>
      </c>
      <c r="D616" s="683" t="s">
        <v>2177</v>
      </c>
      <c r="E616" s="662" t="s">
        <v>4350</v>
      </c>
      <c r="F616" s="683" t="s">
        <v>4351</v>
      </c>
      <c r="G616" s="662" t="s">
        <v>4220</v>
      </c>
      <c r="H616" s="662" t="s">
        <v>4221</v>
      </c>
      <c r="I616" s="674">
        <v>45.609999999999992</v>
      </c>
      <c r="J616" s="674">
        <v>252</v>
      </c>
      <c r="K616" s="675">
        <v>11492.989999999998</v>
      </c>
    </row>
    <row r="617" spans="1:11" ht="14.4" customHeight="1" x14ac:dyDescent="0.3">
      <c r="A617" s="658" t="s">
        <v>516</v>
      </c>
      <c r="B617" s="659" t="s">
        <v>517</v>
      </c>
      <c r="C617" s="662" t="s">
        <v>533</v>
      </c>
      <c r="D617" s="683" t="s">
        <v>2177</v>
      </c>
      <c r="E617" s="662" t="s">
        <v>4350</v>
      </c>
      <c r="F617" s="683" t="s">
        <v>4351</v>
      </c>
      <c r="G617" s="662" t="s">
        <v>4222</v>
      </c>
      <c r="H617" s="662" t="s">
        <v>4223</v>
      </c>
      <c r="I617" s="674">
        <v>48.78</v>
      </c>
      <c r="J617" s="674">
        <v>108</v>
      </c>
      <c r="K617" s="675">
        <v>5267.8099999999995</v>
      </c>
    </row>
    <row r="618" spans="1:11" ht="14.4" customHeight="1" x14ac:dyDescent="0.3">
      <c r="A618" s="658" t="s">
        <v>516</v>
      </c>
      <c r="B618" s="659" t="s">
        <v>517</v>
      </c>
      <c r="C618" s="662" t="s">
        <v>533</v>
      </c>
      <c r="D618" s="683" t="s">
        <v>2177</v>
      </c>
      <c r="E618" s="662" t="s">
        <v>4350</v>
      </c>
      <c r="F618" s="683" t="s">
        <v>4351</v>
      </c>
      <c r="G618" s="662" t="s">
        <v>4224</v>
      </c>
      <c r="H618" s="662" t="s">
        <v>4225</v>
      </c>
      <c r="I618" s="674">
        <v>245.97</v>
      </c>
      <c r="J618" s="674">
        <v>48</v>
      </c>
      <c r="K618" s="675">
        <v>11806.5</v>
      </c>
    </row>
    <row r="619" spans="1:11" ht="14.4" customHeight="1" x14ac:dyDescent="0.3">
      <c r="A619" s="658" t="s">
        <v>516</v>
      </c>
      <c r="B619" s="659" t="s">
        <v>517</v>
      </c>
      <c r="C619" s="662" t="s">
        <v>533</v>
      </c>
      <c r="D619" s="683" t="s">
        <v>2177</v>
      </c>
      <c r="E619" s="662" t="s">
        <v>4350</v>
      </c>
      <c r="F619" s="683" t="s">
        <v>4351</v>
      </c>
      <c r="G619" s="662" t="s">
        <v>4226</v>
      </c>
      <c r="H619" s="662" t="s">
        <v>4227</v>
      </c>
      <c r="I619" s="674">
        <v>38.909999999999997</v>
      </c>
      <c r="J619" s="674">
        <v>36</v>
      </c>
      <c r="K619" s="675">
        <v>1400.7</v>
      </c>
    </row>
    <row r="620" spans="1:11" ht="14.4" customHeight="1" x14ac:dyDescent="0.3">
      <c r="A620" s="658" t="s">
        <v>516</v>
      </c>
      <c r="B620" s="659" t="s">
        <v>517</v>
      </c>
      <c r="C620" s="662" t="s">
        <v>533</v>
      </c>
      <c r="D620" s="683" t="s">
        <v>2177</v>
      </c>
      <c r="E620" s="662" t="s">
        <v>4350</v>
      </c>
      <c r="F620" s="683" t="s">
        <v>4351</v>
      </c>
      <c r="G620" s="662" t="s">
        <v>4228</v>
      </c>
      <c r="H620" s="662" t="s">
        <v>4229</v>
      </c>
      <c r="I620" s="674">
        <v>33.35</v>
      </c>
      <c r="J620" s="674">
        <v>408</v>
      </c>
      <c r="K620" s="675">
        <v>13606.8</v>
      </c>
    </row>
    <row r="621" spans="1:11" ht="14.4" customHeight="1" x14ac:dyDescent="0.3">
      <c r="A621" s="658" t="s">
        <v>516</v>
      </c>
      <c r="B621" s="659" t="s">
        <v>517</v>
      </c>
      <c r="C621" s="662" t="s">
        <v>533</v>
      </c>
      <c r="D621" s="683" t="s">
        <v>2177</v>
      </c>
      <c r="E621" s="662" t="s">
        <v>4350</v>
      </c>
      <c r="F621" s="683" t="s">
        <v>4351</v>
      </c>
      <c r="G621" s="662" t="s">
        <v>4230</v>
      </c>
      <c r="H621" s="662" t="s">
        <v>4231</v>
      </c>
      <c r="I621" s="674">
        <v>67.849999999999994</v>
      </c>
      <c r="J621" s="674">
        <v>504</v>
      </c>
      <c r="K621" s="675">
        <v>34196.400000000001</v>
      </c>
    </row>
    <row r="622" spans="1:11" ht="14.4" customHeight="1" x14ac:dyDescent="0.3">
      <c r="A622" s="658" t="s">
        <v>516</v>
      </c>
      <c r="B622" s="659" t="s">
        <v>517</v>
      </c>
      <c r="C622" s="662" t="s">
        <v>533</v>
      </c>
      <c r="D622" s="683" t="s">
        <v>2177</v>
      </c>
      <c r="E622" s="662" t="s">
        <v>4350</v>
      </c>
      <c r="F622" s="683" t="s">
        <v>4351</v>
      </c>
      <c r="G622" s="662" t="s">
        <v>4232</v>
      </c>
      <c r="H622" s="662" t="s">
        <v>4233</v>
      </c>
      <c r="I622" s="674">
        <v>69</v>
      </c>
      <c r="J622" s="674">
        <v>36</v>
      </c>
      <c r="K622" s="675">
        <v>2484</v>
      </c>
    </row>
    <row r="623" spans="1:11" ht="14.4" customHeight="1" x14ac:dyDescent="0.3">
      <c r="A623" s="658" t="s">
        <v>516</v>
      </c>
      <c r="B623" s="659" t="s">
        <v>517</v>
      </c>
      <c r="C623" s="662" t="s">
        <v>533</v>
      </c>
      <c r="D623" s="683" t="s">
        <v>2177</v>
      </c>
      <c r="E623" s="662" t="s">
        <v>4350</v>
      </c>
      <c r="F623" s="683" t="s">
        <v>4351</v>
      </c>
      <c r="G623" s="662" t="s">
        <v>4234</v>
      </c>
      <c r="H623" s="662" t="s">
        <v>4235</v>
      </c>
      <c r="I623" s="674">
        <v>191.6</v>
      </c>
      <c r="J623" s="674">
        <v>60</v>
      </c>
      <c r="K623" s="675">
        <v>11495.82</v>
      </c>
    </row>
    <row r="624" spans="1:11" ht="14.4" customHeight="1" x14ac:dyDescent="0.3">
      <c r="A624" s="658" t="s">
        <v>516</v>
      </c>
      <c r="B624" s="659" t="s">
        <v>517</v>
      </c>
      <c r="C624" s="662" t="s">
        <v>533</v>
      </c>
      <c r="D624" s="683" t="s">
        <v>2177</v>
      </c>
      <c r="E624" s="662" t="s">
        <v>4350</v>
      </c>
      <c r="F624" s="683" t="s">
        <v>4351</v>
      </c>
      <c r="G624" s="662" t="s">
        <v>4236</v>
      </c>
      <c r="H624" s="662" t="s">
        <v>4237</v>
      </c>
      <c r="I624" s="674">
        <v>357.95</v>
      </c>
      <c r="J624" s="674">
        <v>24</v>
      </c>
      <c r="K624" s="675">
        <v>8590.7999999999993</v>
      </c>
    </row>
    <row r="625" spans="1:11" ht="14.4" customHeight="1" x14ac:dyDescent="0.3">
      <c r="A625" s="658" t="s">
        <v>516</v>
      </c>
      <c r="B625" s="659" t="s">
        <v>517</v>
      </c>
      <c r="C625" s="662" t="s">
        <v>533</v>
      </c>
      <c r="D625" s="683" t="s">
        <v>2177</v>
      </c>
      <c r="E625" s="662" t="s">
        <v>4350</v>
      </c>
      <c r="F625" s="683" t="s">
        <v>4351</v>
      </c>
      <c r="G625" s="662" t="s">
        <v>4238</v>
      </c>
      <c r="H625" s="662" t="s">
        <v>4239</v>
      </c>
      <c r="I625" s="674">
        <v>39.229999999999997</v>
      </c>
      <c r="J625" s="674">
        <v>72</v>
      </c>
      <c r="K625" s="675">
        <v>2824.4</v>
      </c>
    </row>
    <row r="626" spans="1:11" ht="14.4" customHeight="1" x14ac:dyDescent="0.3">
      <c r="A626" s="658" t="s">
        <v>516</v>
      </c>
      <c r="B626" s="659" t="s">
        <v>517</v>
      </c>
      <c r="C626" s="662" t="s">
        <v>533</v>
      </c>
      <c r="D626" s="683" t="s">
        <v>2177</v>
      </c>
      <c r="E626" s="662" t="s">
        <v>4350</v>
      </c>
      <c r="F626" s="683" t="s">
        <v>4351</v>
      </c>
      <c r="G626" s="662" t="s">
        <v>4240</v>
      </c>
      <c r="H626" s="662" t="s">
        <v>4241</v>
      </c>
      <c r="I626" s="674">
        <v>479.92</v>
      </c>
      <c r="J626" s="674">
        <v>48</v>
      </c>
      <c r="K626" s="675">
        <v>23036.38</v>
      </c>
    </row>
    <row r="627" spans="1:11" ht="14.4" customHeight="1" x14ac:dyDescent="0.3">
      <c r="A627" s="658" t="s">
        <v>516</v>
      </c>
      <c r="B627" s="659" t="s">
        <v>517</v>
      </c>
      <c r="C627" s="662" t="s">
        <v>533</v>
      </c>
      <c r="D627" s="683" t="s">
        <v>2177</v>
      </c>
      <c r="E627" s="662" t="s">
        <v>4350</v>
      </c>
      <c r="F627" s="683" t="s">
        <v>4351</v>
      </c>
      <c r="G627" s="662" t="s">
        <v>4242</v>
      </c>
      <c r="H627" s="662" t="s">
        <v>4243</v>
      </c>
      <c r="I627" s="674">
        <v>245.97</v>
      </c>
      <c r="J627" s="674">
        <v>12</v>
      </c>
      <c r="K627" s="675">
        <v>2951.63</v>
      </c>
    </row>
    <row r="628" spans="1:11" ht="14.4" customHeight="1" x14ac:dyDescent="0.3">
      <c r="A628" s="658" t="s">
        <v>516</v>
      </c>
      <c r="B628" s="659" t="s">
        <v>517</v>
      </c>
      <c r="C628" s="662" t="s">
        <v>533</v>
      </c>
      <c r="D628" s="683" t="s">
        <v>2177</v>
      </c>
      <c r="E628" s="662" t="s">
        <v>4350</v>
      </c>
      <c r="F628" s="683" t="s">
        <v>4351</v>
      </c>
      <c r="G628" s="662" t="s">
        <v>4244</v>
      </c>
      <c r="H628" s="662" t="s">
        <v>4245</v>
      </c>
      <c r="I628" s="674">
        <v>408.99</v>
      </c>
      <c r="J628" s="674">
        <v>12</v>
      </c>
      <c r="K628" s="675">
        <v>4907.92</v>
      </c>
    </row>
    <row r="629" spans="1:11" ht="14.4" customHeight="1" x14ac:dyDescent="0.3">
      <c r="A629" s="658" t="s">
        <v>516</v>
      </c>
      <c r="B629" s="659" t="s">
        <v>517</v>
      </c>
      <c r="C629" s="662" t="s">
        <v>533</v>
      </c>
      <c r="D629" s="683" t="s">
        <v>2177</v>
      </c>
      <c r="E629" s="662" t="s">
        <v>4350</v>
      </c>
      <c r="F629" s="683" t="s">
        <v>4351</v>
      </c>
      <c r="G629" s="662" t="s">
        <v>4246</v>
      </c>
      <c r="H629" s="662" t="s">
        <v>4247</v>
      </c>
      <c r="I629" s="674">
        <v>175.14</v>
      </c>
      <c r="J629" s="674">
        <v>156</v>
      </c>
      <c r="K629" s="675">
        <v>27321.43</v>
      </c>
    </row>
    <row r="630" spans="1:11" ht="14.4" customHeight="1" x14ac:dyDescent="0.3">
      <c r="A630" s="658" t="s">
        <v>516</v>
      </c>
      <c r="B630" s="659" t="s">
        <v>517</v>
      </c>
      <c r="C630" s="662" t="s">
        <v>533</v>
      </c>
      <c r="D630" s="683" t="s">
        <v>2177</v>
      </c>
      <c r="E630" s="662" t="s">
        <v>4350</v>
      </c>
      <c r="F630" s="683" t="s">
        <v>4351</v>
      </c>
      <c r="G630" s="662" t="s">
        <v>4248</v>
      </c>
      <c r="H630" s="662" t="s">
        <v>4249</v>
      </c>
      <c r="I630" s="674">
        <v>81.52</v>
      </c>
      <c r="J630" s="674">
        <v>144</v>
      </c>
      <c r="K630" s="675">
        <v>11739.38</v>
      </c>
    </row>
    <row r="631" spans="1:11" ht="14.4" customHeight="1" x14ac:dyDescent="0.3">
      <c r="A631" s="658" t="s">
        <v>516</v>
      </c>
      <c r="B631" s="659" t="s">
        <v>517</v>
      </c>
      <c r="C631" s="662" t="s">
        <v>533</v>
      </c>
      <c r="D631" s="683" t="s">
        <v>2177</v>
      </c>
      <c r="E631" s="662" t="s">
        <v>4350</v>
      </c>
      <c r="F631" s="683" t="s">
        <v>4351</v>
      </c>
      <c r="G631" s="662" t="s">
        <v>4250</v>
      </c>
      <c r="H631" s="662" t="s">
        <v>4251</v>
      </c>
      <c r="I631" s="674">
        <v>245.97</v>
      </c>
      <c r="J631" s="674">
        <v>12</v>
      </c>
      <c r="K631" s="675">
        <v>2951.63</v>
      </c>
    </row>
    <row r="632" spans="1:11" ht="14.4" customHeight="1" x14ac:dyDescent="0.3">
      <c r="A632" s="658" t="s">
        <v>516</v>
      </c>
      <c r="B632" s="659" t="s">
        <v>517</v>
      </c>
      <c r="C632" s="662" t="s">
        <v>533</v>
      </c>
      <c r="D632" s="683" t="s">
        <v>2177</v>
      </c>
      <c r="E632" s="662" t="s">
        <v>4350</v>
      </c>
      <c r="F632" s="683" t="s">
        <v>4351</v>
      </c>
      <c r="G632" s="662" t="s">
        <v>4252</v>
      </c>
      <c r="H632" s="662" t="s">
        <v>4253</v>
      </c>
      <c r="I632" s="674">
        <v>52.9</v>
      </c>
      <c r="J632" s="674">
        <v>192</v>
      </c>
      <c r="K632" s="675">
        <v>10156.799999999999</v>
      </c>
    </row>
    <row r="633" spans="1:11" ht="14.4" customHeight="1" x14ac:dyDescent="0.3">
      <c r="A633" s="658" t="s">
        <v>516</v>
      </c>
      <c r="B633" s="659" t="s">
        <v>517</v>
      </c>
      <c r="C633" s="662" t="s">
        <v>533</v>
      </c>
      <c r="D633" s="683" t="s">
        <v>2177</v>
      </c>
      <c r="E633" s="662" t="s">
        <v>4350</v>
      </c>
      <c r="F633" s="683" t="s">
        <v>4351</v>
      </c>
      <c r="G633" s="662" t="s">
        <v>4254</v>
      </c>
      <c r="H633" s="662" t="s">
        <v>4255</v>
      </c>
      <c r="I633" s="674">
        <v>52.899999999999991</v>
      </c>
      <c r="J633" s="674">
        <v>504</v>
      </c>
      <c r="K633" s="675">
        <v>26661.599999999999</v>
      </c>
    </row>
    <row r="634" spans="1:11" ht="14.4" customHeight="1" x14ac:dyDescent="0.3">
      <c r="A634" s="658" t="s">
        <v>516</v>
      </c>
      <c r="B634" s="659" t="s">
        <v>517</v>
      </c>
      <c r="C634" s="662" t="s">
        <v>533</v>
      </c>
      <c r="D634" s="683" t="s">
        <v>2177</v>
      </c>
      <c r="E634" s="662" t="s">
        <v>4350</v>
      </c>
      <c r="F634" s="683" t="s">
        <v>4351</v>
      </c>
      <c r="G634" s="662" t="s">
        <v>4256</v>
      </c>
      <c r="H634" s="662" t="s">
        <v>4257</v>
      </c>
      <c r="I634" s="674">
        <v>65.55</v>
      </c>
      <c r="J634" s="674">
        <v>108</v>
      </c>
      <c r="K634" s="675">
        <v>7079.4000000000005</v>
      </c>
    </row>
    <row r="635" spans="1:11" ht="14.4" customHeight="1" x14ac:dyDescent="0.3">
      <c r="A635" s="658" t="s">
        <v>516</v>
      </c>
      <c r="B635" s="659" t="s">
        <v>517</v>
      </c>
      <c r="C635" s="662" t="s">
        <v>533</v>
      </c>
      <c r="D635" s="683" t="s">
        <v>2177</v>
      </c>
      <c r="E635" s="662" t="s">
        <v>4350</v>
      </c>
      <c r="F635" s="683" t="s">
        <v>4351</v>
      </c>
      <c r="G635" s="662" t="s">
        <v>4258</v>
      </c>
      <c r="H635" s="662" t="s">
        <v>4259</v>
      </c>
      <c r="I635" s="674">
        <v>289.25</v>
      </c>
      <c r="J635" s="674">
        <v>12</v>
      </c>
      <c r="K635" s="675">
        <v>3470.95</v>
      </c>
    </row>
    <row r="636" spans="1:11" ht="14.4" customHeight="1" x14ac:dyDescent="0.3">
      <c r="A636" s="658" t="s">
        <v>516</v>
      </c>
      <c r="B636" s="659" t="s">
        <v>517</v>
      </c>
      <c r="C636" s="662" t="s">
        <v>533</v>
      </c>
      <c r="D636" s="683" t="s">
        <v>2177</v>
      </c>
      <c r="E636" s="662" t="s">
        <v>4350</v>
      </c>
      <c r="F636" s="683" t="s">
        <v>4351</v>
      </c>
      <c r="G636" s="662" t="s">
        <v>4260</v>
      </c>
      <c r="H636" s="662" t="s">
        <v>4261</v>
      </c>
      <c r="I636" s="674">
        <v>79.55</v>
      </c>
      <c r="J636" s="674">
        <v>36</v>
      </c>
      <c r="K636" s="675">
        <v>2863.64</v>
      </c>
    </row>
    <row r="637" spans="1:11" ht="14.4" customHeight="1" x14ac:dyDescent="0.3">
      <c r="A637" s="658" t="s">
        <v>516</v>
      </c>
      <c r="B637" s="659" t="s">
        <v>517</v>
      </c>
      <c r="C637" s="662" t="s">
        <v>533</v>
      </c>
      <c r="D637" s="683" t="s">
        <v>2177</v>
      </c>
      <c r="E637" s="662" t="s">
        <v>4350</v>
      </c>
      <c r="F637" s="683" t="s">
        <v>4351</v>
      </c>
      <c r="G637" s="662" t="s">
        <v>4262</v>
      </c>
      <c r="H637" s="662" t="s">
        <v>4263</v>
      </c>
      <c r="I637" s="674">
        <v>195.17</v>
      </c>
      <c r="J637" s="674">
        <v>36</v>
      </c>
      <c r="K637" s="675">
        <v>7026.22</v>
      </c>
    </row>
    <row r="638" spans="1:11" ht="14.4" customHeight="1" x14ac:dyDescent="0.3">
      <c r="A638" s="658" t="s">
        <v>516</v>
      </c>
      <c r="B638" s="659" t="s">
        <v>517</v>
      </c>
      <c r="C638" s="662" t="s">
        <v>533</v>
      </c>
      <c r="D638" s="683" t="s">
        <v>2177</v>
      </c>
      <c r="E638" s="662" t="s">
        <v>4350</v>
      </c>
      <c r="F638" s="683" t="s">
        <v>4351</v>
      </c>
      <c r="G638" s="662" t="s">
        <v>4264</v>
      </c>
      <c r="H638" s="662" t="s">
        <v>4265</v>
      </c>
      <c r="I638" s="674">
        <v>34.85</v>
      </c>
      <c r="J638" s="674">
        <v>72</v>
      </c>
      <c r="K638" s="675">
        <v>2508.84</v>
      </c>
    </row>
    <row r="639" spans="1:11" ht="14.4" customHeight="1" x14ac:dyDescent="0.3">
      <c r="A639" s="658" t="s">
        <v>516</v>
      </c>
      <c r="B639" s="659" t="s">
        <v>517</v>
      </c>
      <c r="C639" s="662" t="s">
        <v>533</v>
      </c>
      <c r="D639" s="683" t="s">
        <v>2177</v>
      </c>
      <c r="E639" s="662" t="s">
        <v>4350</v>
      </c>
      <c r="F639" s="683" t="s">
        <v>4351</v>
      </c>
      <c r="G639" s="662" t="s">
        <v>4266</v>
      </c>
      <c r="H639" s="662" t="s">
        <v>4267</v>
      </c>
      <c r="I639" s="674">
        <v>43.37</v>
      </c>
      <c r="J639" s="674">
        <v>36</v>
      </c>
      <c r="K639" s="675">
        <v>1561.36</v>
      </c>
    </row>
    <row r="640" spans="1:11" ht="14.4" customHeight="1" x14ac:dyDescent="0.3">
      <c r="A640" s="658" t="s">
        <v>516</v>
      </c>
      <c r="B640" s="659" t="s">
        <v>517</v>
      </c>
      <c r="C640" s="662" t="s">
        <v>533</v>
      </c>
      <c r="D640" s="683" t="s">
        <v>2177</v>
      </c>
      <c r="E640" s="662" t="s">
        <v>4350</v>
      </c>
      <c r="F640" s="683" t="s">
        <v>4351</v>
      </c>
      <c r="G640" s="662" t="s">
        <v>4268</v>
      </c>
      <c r="H640" s="662" t="s">
        <v>4269</v>
      </c>
      <c r="I640" s="674">
        <v>111.19</v>
      </c>
      <c r="J640" s="674">
        <v>36</v>
      </c>
      <c r="K640" s="675">
        <v>4002.9</v>
      </c>
    </row>
    <row r="641" spans="1:11" ht="14.4" customHeight="1" x14ac:dyDescent="0.3">
      <c r="A641" s="658" t="s">
        <v>516</v>
      </c>
      <c r="B641" s="659" t="s">
        <v>517</v>
      </c>
      <c r="C641" s="662" t="s">
        <v>533</v>
      </c>
      <c r="D641" s="683" t="s">
        <v>2177</v>
      </c>
      <c r="E641" s="662" t="s">
        <v>4350</v>
      </c>
      <c r="F641" s="683" t="s">
        <v>4351</v>
      </c>
      <c r="G641" s="662" t="s">
        <v>4270</v>
      </c>
      <c r="H641" s="662" t="s">
        <v>4271</v>
      </c>
      <c r="I641" s="674">
        <v>52.899999999999991</v>
      </c>
      <c r="J641" s="674">
        <v>576</v>
      </c>
      <c r="K641" s="675">
        <v>30470.399999999994</v>
      </c>
    </row>
    <row r="642" spans="1:11" ht="14.4" customHeight="1" x14ac:dyDescent="0.3">
      <c r="A642" s="658" t="s">
        <v>516</v>
      </c>
      <c r="B642" s="659" t="s">
        <v>517</v>
      </c>
      <c r="C642" s="662" t="s">
        <v>533</v>
      </c>
      <c r="D642" s="683" t="s">
        <v>2177</v>
      </c>
      <c r="E642" s="662" t="s">
        <v>4350</v>
      </c>
      <c r="F642" s="683" t="s">
        <v>4351</v>
      </c>
      <c r="G642" s="662" t="s">
        <v>4272</v>
      </c>
      <c r="H642" s="662" t="s">
        <v>4273</v>
      </c>
      <c r="I642" s="674">
        <v>1545.6</v>
      </c>
      <c r="J642" s="674">
        <v>12</v>
      </c>
      <c r="K642" s="675">
        <v>18547.2</v>
      </c>
    </row>
    <row r="643" spans="1:11" ht="14.4" customHeight="1" x14ac:dyDescent="0.3">
      <c r="A643" s="658" t="s">
        <v>516</v>
      </c>
      <c r="B643" s="659" t="s">
        <v>517</v>
      </c>
      <c r="C643" s="662" t="s">
        <v>533</v>
      </c>
      <c r="D643" s="683" t="s">
        <v>2177</v>
      </c>
      <c r="E643" s="662" t="s">
        <v>4350</v>
      </c>
      <c r="F643" s="683" t="s">
        <v>4351</v>
      </c>
      <c r="G643" s="662" t="s">
        <v>4274</v>
      </c>
      <c r="H643" s="662" t="s">
        <v>4275</v>
      </c>
      <c r="I643" s="674">
        <v>69</v>
      </c>
      <c r="J643" s="674">
        <v>72</v>
      </c>
      <c r="K643" s="675">
        <v>4968</v>
      </c>
    </row>
    <row r="644" spans="1:11" ht="14.4" customHeight="1" x14ac:dyDescent="0.3">
      <c r="A644" s="658" t="s">
        <v>516</v>
      </c>
      <c r="B644" s="659" t="s">
        <v>517</v>
      </c>
      <c r="C644" s="662" t="s">
        <v>533</v>
      </c>
      <c r="D644" s="683" t="s">
        <v>2177</v>
      </c>
      <c r="E644" s="662" t="s">
        <v>4350</v>
      </c>
      <c r="F644" s="683" t="s">
        <v>4351</v>
      </c>
      <c r="G644" s="662" t="s">
        <v>4276</v>
      </c>
      <c r="H644" s="662" t="s">
        <v>4277</v>
      </c>
      <c r="I644" s="674">
        <v>109.25</v>
      </c>
      <c r="J644" s="674">
        <v>24</v>
      </c>
      <c r="K644" s="675">
        <v>2622</v>
      </c>
    </row>
    <row r="645" spans="1:11" ht="14.4" customHeight="1" x14ac:dyDescent="0.3">
      <c r="A645" s="658" t="s">
        <v>516</v>
      </c>
      <c r="B645" s="659" t="s">
        <v>517</v>
      </c>
      <c r="C645" s="662" t="s">
        <v>533</v>
      </c>
      <c r="D645" s="683" t="s">
        <v>2177</v>
      </c>
      <c r="E645" s="662" t="s">
        <v>4350</v>
      </c>
      <c r="F645" s="683" t="s">
        <v>4351</v>
      </c>
      <c r="G645" s="662" t="s">
        <v>4278</v>
      </c>
      <c r="H645" s="662" t="s">
        <v>4279</v>
      </c>
      <c r="I645" s="674">
        <v>135.63</v>
      </c>
      <c r="J645" s="674">
        <v>36</v>
      </c>
      <c r="K645" s="675">
        <v>4882.83</v>
      </c>
    </row>
    <row r="646" spans="1:11" ht="14.4" customHeight="1" x14ac:dyDescent="0.3">
      <c r="A646" s="658" t="s">
        <v>516</v>
      </c>
      <c r="B646" s="659" t="s">
        <v>517</v>
      </c>
      <c r="C646" s="662" t="s">
        <v>533</v>
      </c>
      <c r="D646" s="683" t="s">
        <v>2177</v>
      </c>
      <c r="E646" s="662" t="s">
        <v>4336</v>
      </c>
      <c r="F646" s="683" t="s">
        <v>4337</v>
      </c>
      <c r="G646" s="662" t="s">
        <v>4280</v>
      </c>
      <c r="H646" s="662" t="s">
        <v>4281</v>
      </c>
      <c r="I646" s="674">
        <v>0.3</v>
      </c>
      <c r="J646" s="674">
        <v>200</v>
      </c>
      <c r="K646" s="675">
        <v>60</v>
      </c>
    </row>
    <row r="647" spans="1:11" ht="14.4" customHeight="1" x14ac:dyDescent="0.3">
      <c r="A647" s="658" t="s">
        <v>516</v>
      </c>
      <c r="B647" s="659" t="s">
        <v>517</v>
      </c>
      <c r="C647" s="662" t="s">
        <v>533</v>
      </c>
      <c r="D647" s="683" t="s">
        <v>2177</v>
      </c>
      <c r="E647" s="662" t="s">
        <v>4336</v>
      </c>
      <c r="F647" s="683" t="s">
        <v>4337</v>
      </c>
      <c r="G647" s="662" t="s">
        <v>3554</v>
      </c>
      <c r="H647" s="662" t="s">
        <v>3555</v>
      </c>
      <c r="I647" s="674">
        <v>0.3</v>
      </c>
      <c r="J647" s="674">
        <v>4300</v>
      </c>
      <c r="K647" s="675">
        <v>1290</v>
      </c>
    </row>
    <row r="648" spans="1:11" ht="14.4" customHeight="1" x14ac:dyDescent="0.3">
      <c r="A648" s="658" t="s">
        <v>516</v>
      </c>
      <c r="B648" s="659" t="s">
        <v>517</v>
      </c>
      <c r="C648" s="662" t="s">
        <v>533</v>
      </c>
      <c r="D648" s="683" t="s">
        <v>2177</v>
      </c>
      <c r="E648" s="662" t="s">
        <v>4336</v>
      </c>
      <c r="F648" s="683" t="s">
        <v>4337</v>
      </c>
      <c r="G648" s="662" t="s">
        <v>4282</v>
      </c>
      <c r="H648" s="662" t="s">
        <v>4283</v>
      </c>
      <c r="I648" s="674">
        <v>372.25</v>
      </c>
      <c r="J648" s="674">
        <v>4</v>
      </c>
      <c r="K648" s="675">
        <v>1489.02</v>
      </c>
    </row>
    <row r="649" spans="1:11" ht="14.4" customHeight="1" x14ac:dyDescent="0.3">
      <c r="A649" s="658" t="s">
        <v>516</v>
      </c>
      <c r="B649" s="659" t="s">
        <v>517</v>
      </c>
      <c r="C649" s="662" t="s">
        <v>533</v>
      </c>
      <c r="D649" s="683" t="s">
        <v>2177</v>
      </c>
      <c r="E649" s="662" t="s">
        <v>4336</v>
      </c>
      <c r="F649" s="683" t="s">
        <v>4337</v>
      </c>
      <c r="G649" s="662" t="s">
        <v>4284</v>
      </c>
      <c r="H649" s="662" t="s">
        <v>4285</v>
      </c>
      <c r="I649" s="674">
        <v>624.36</v>
      </c>
      <c r="J649" s="674">
        <v>110</v>
      </c>
      <c r="K649" s="675">
        <v>68679.599999999991</v>
      </c>
    </row>
    <row r="650" spans="1:11" ht="14.4" customHeight="1" x14ac:dyDescent="0.3">
      <c r="A650" s="658" t="s">
        <v>516</v>
      </c>
      <c r="B650" s="659" t="s">
        <v>517</v>
      </c>
      <c r="C650" s="662" t="s">
        <v>533</v>
      </c>
      <c r="D650" s="683" t="s">
        <v>2177</v>
      </c>
      <c r="E650" s="662" t="s">
        <v>4338</v>
      </c>
      <c r="F650" s="683" t="s">
        <v>4339</v>
      </c>
      <c r="G650" s="662" t="s">
        <v>4286</v>
      </c>
      <c r="H650" s="662" t="s">
        <v>4287</v>
      </c>
      <c r="I650" s="674">
        <v>10.55</v>
      </c>
      <c r="J650" s="674">
        <v>40</v>
      </c>
      <c r="K650" s="675">
        <v>422</v>
      </c>
    </row>
    <row r="651" spans="1:11" ht="14.4" customHeight="1" x14ac:dyDescent="0.3">
      <c r="A651" s="658" t="s">
        <v>516</v>
      </c>
      <c r="B651" s="659" t="s">
        <v>517</v>
      </c>
      <c r="C651" s="662" t="s">
        <v>533</v>
      </c>
      <c r="D651" s="683" t="s">
        <v>2177</v>
      </c>
      <c r="E651" s="662" t="s">
        <v>4338</v>
      </c>
      <c r="F651" s="683" t="s">
        <v>4339</v>
      </c>
      <c r="G651" s="662" t="s">
        <v>4288</v>
      </c>
      <c r="H651" s="662" t="s">
        <v>4289</v>
      </c>
      <c r="I651" s="674">
        <v>10.55</v>
      </c>
      <c r="J651" s="674">
        <v>160</v>
      </c>
      <c r="K651" s="675">
        <v>1688.24</v>
      </c>
    </row>
    <row r="652" spans="1:11" ht="14.4" customHeight="1" x14ac:dyDescent="0.3">
      <c r="A652" s="658" t="s">
        <v>516</v>
      </c>
      <c r="B652" s="659" t="s">
        <v>517</v>
      </c>
      <c r="C652" s="662" t="s">
        <v>533</v>
      </c>
      <c r="D652" s="683" t="s">
        <v>2177</v>
      </c>
      <c r="E652" s="662" t="s">
        <v>4338</v>
      </c>
      <c r="F652" s="683" t="s">
        <v>4339</v>
      </c>
      <c r="G652" s="662" t="s">
        <v>4290</v>
      </c>
      <c r="H652" s="662" t="s">
        <v>4291</v>
      </c>
      <c r="I652" s="674">
        <v>16.21</v>
      </c>
      <c r="J652" s="674">
        <v>75</v>
      </c>
      <c r="K652" s="675">
        <v>1216.0500000000002</v>
      </c>
    </row>
    <row r="653" spans="1:11" ht="14.4" customHeight="1" x14ac:dyDescent="0.3">
      <c r="A653" s="658" t="s">
        <v>516</v>
      </c>
      <c r="B653" s="659" t="s">
        <v>517</v>
      </c>
      <c r="C653" s="662" t="s">
        <v>533</v>
      </c>
      <c r="D653" s="683" t="s">
        <v>2177</v>
      </c>
      <c r="E653" s="662" t="s">
        <v>4338</v>
      </c>
      <c r="F653" s="683" t="s">
        <v>4339</v>
      </c>
      <c r="G653" s="662" t="s">
        <v>4292</v>
      </c>
      <c r="H653" s="662" t="s">
        <v>4293</v>
      </c>
      <c r="I653" s="674">
        <v>16.215</v>
      </c>
      <c r="J653" s="674">
        <v>120</v>
      </c>
      <c r="K653" s="675">
        <v>1946.0000000000002</v>
      </c>
    </row>
    <row r="654" spans="1:11" ht="14.4" customHeight="1" x14ac:dyDescent="0.3">
      <c r="A654" s="658" t="s">
        <v>516</v>
      </c>
      <c r="B654" s="659" t="s">
        <v>517</v>
      </c>
      <c r="C654" s="662" t="s">
        <v>533</v>
      </c>
      <c r="D654" s="683" t="s">
        <v>2177</v>
      </c>
      <c r="E654" s="662" t="s">
        <v>4338</v>
      </c>
      <c r="F654" s="683" t="s">
        <v>4339</v>
      </c>
      <c r="G654" s="662" t="s">
        <v>4294</v>
      </c>
      <c r="H654" s="662" t="s">
        <v>4295</v>
      </c>
      <c r="I654" s="674">
        <v>10.55</v>
      </c>
      <c r="J654" s="674">
        <v>80</v>
      </c>
      <c r="K654" s="675">
        <v>844</v>
      </c>
    </row>
    <row r="655" spans="1:11" ht="14.4" customHeight="1" x14ac:dyDescent="0.3">
      <c r="A655" s="658" t="s">
        <v>516</v>
      </c>
      <c r="B655" s="659" t="s">
        <v>517</v>
      </c>
      <c r="C655" s="662" t="s">
        <v>533</v>
      </c>
      <c r="D655" s="683" t="s">
        <v>2177</v>
      </c>
      <c r="E655" s="662" t="s">
        <v>4338</v>
      </c>
      <c r="F655" s="683" t="s">
        <v>4339</v>
      </c>
      <c r="G655" s="662" t="s">
        <v>4296</v>
      </c>
      <c r="H655" s="662" t="s">
        <v>4297</v>
      </c>
      <c r="I655" s="674">
        <v>10.559999999999999</v>
      </c>
      <c r="J655" s="674">
        <v>560</v>
      </c>
      <c r="K655" s="675">
        <v>5918.0399999999991</v>
      </c>
    </row>
    <row r="656" spans="1:11" ht="14.4" customHeight="1" x14ac:dyDescent="0.3">
      <c r="A656" s="658" t="s">
        <v>516</v>
      </c>
      <c r="B656" s="659" t="s">
        <v>517</v>
      </c>
      <c r="C656" s="662" t="s">
        <v>533</v>
      </c>
      <c r="D656" s="683" t="s">
        <v>2177</v>
      </c>
      <c r="E656" s="662" t="s">
        <v>4338</v>
      </c>
      <c r="F656" s="683" t="s">
        <v>4339</v>
      </c>
      <c r="G656" s="662" t="s">
        <v>4298</v>
      </c>
      <c r="H656" s="662" t="s">
        <v>4299</v>
      </c>
      <c r="I656" s="674">
        <v>10.55</v>
      </c>
      <c r="J656" s="674">
        <v>320</v>
      </c>
      <c r="K656" s="675">
        <v>3376.52</v>
      </c>
    </row>
    <row r="657" spans="1:11" ht="14.4" customHeight="1" x14ac:dyDescent="0.3">
      <c r="A657" s="658" t="s">
        <v>516</v>
      </c>
      <c r="B657" s="659" t="s">
        <v>517</v>
      </c>
      <c r="C657" s="662" t="s">
        <v>533</v>
      </c>
      <c r="D657" s="683" t="s">
        <v>2177</v>
      </c>
      <c r="E657" s="662" t="s">
        <v>4338</v>
      </c>
      <c r="F657" s="683" t="s">
        <v>4339</v>
      </c>
      <c r="G657" s="662" t="s">
        <v>4300</v>
      </c>
      <c r="H657" s="662" t="s">
        <v>4301</v>
      </c>
      <c r="I657" s="674">
        <v>16.21</v>
      </c>
      <c r="J657" s="674">
        <v>100</v>
      </c>
      <c r="K657" s="675">
        <v>1621.4</v>
      </c>
    </row>
    <row r="658" spans="1:11" ht="14.4" customHeight="1" x14ac:dyDescent="0.3">
      <c r="A658" s="658" t="s">
        <v>516</v>
      </c>
      <c r="B658" s="659" t="s">
        <v>517</v>
      </c>
      <c r="C658" s="662" t="s">
        <v>533</v>
      </c>
      <c r="D658" s="683" t="s">
        <v>2177</v>
      </c>
      <c r="E658" s="662" t="s">
        <v>4338</v>
      </c>
      <c r="F658" s="683" t="s">
        <v>4339</v>
      </c>
      <c r="G658" s="662" t="s">
        <v>4302</v>
      </c>
      <c r="H658" s="662" t="s">
        <v>4303</v>
      </c>
      <c r="I658" s="674">
        <v>16.21</v>
      </c>
      <c r="J658" s="674">
        <v>75</v>
      </c>
      <c r="K658" s="675">
        <v>1216.0500000000002</v>
      </c>
    </row>
    <row r="659" spans="1:11" ht="14.4" customHeight="1" x14ac:dyDescent="0.3">
      <c r="A659" s="658" t="s">
        <v>516</v>
      </c>
      <c r="B659" s="659" t="s">
        <v>517</v>
      </c>
      <c r="C659" s="662" t="s">
        <v>533</v>
      </c>
      <c r="D659" s="683" t="s">
        <v>2177</v>
      </c>
      <c r="E659" s="662" t="s">
        <v>4338</v>
      </c>
      <c r="F659" s="683" t="s">
        <v>4339</v>
      </c>
      <c r="G659" s="662" t="s">
        <v>3562</v>
      </c>
      <c r="H659" s="662" t="s">
        <v>3563</v>
      </c>
      <c r="I659" s="674">
        <v>0.77200000000000002</v>
      </c>
      <c r="J659" s="674">
        <v>1600</v>
      </c>
      <c r="K659" s="675">
        <v>1234</v>
      </c>
    </row>
    <row r="660" spans="1:11" ht="14.4" customHeight="1" x14ac:dyDescent="0.3">
      <c r="A660" s="658" t="s">
        <v>516</v>
      </c>
      <c r="B660" s="659" t="s">
        <v>517</v>
      </c>
      <c r="C660" s="662" t="s">
        <v>533</v>
      </c>
      <c r="D660" s="683" t="s">
        <v>2177</v>
      </c>
      <c r="E660" s="662" t="s">
        <v>4338</v>
      </c>
      <c r="F660" s="683" t="s">
        <v>4339</v>
      </c>
      <c r="G660" s="662" t="s">
        <v>3564</v>
      </c>
      <c r="H660" s="662" t="s">
        <v>3565</v>
      </c>
      <c r="I660" s="674">
        <v>0.77166666666666683</v>
      </c>
      <c r="J660" s="674">
        <v>3900</v>
      </c>
      <c r="K660" s="675">
        <v>3005</v>
      </c>
    </row>
    <row r="661" spans="1:11" ht="14.4" customHeight="1" x14ac:dyDescent="0.3">
      <c r="A661" s="658" t="s">
        <v>516</v>
      </c>
      <c r="B661" s="659" t="s">
        <v>517</v>
      </c>
      <c r="C661" s="662" t="s">
        <v>533</v>
      </c>
      <c r="D661" s="683" t="s">
        <v>2177</v>
      </c>
      <c r="E661" s="662" t="s">
        <v>4338</v>
      </c>
      <c r="F661" s="683" t="s">
        <v>4339</v>
      </c>
      <c r="G661" s="662" t="s">
        <v>3566</v>
      </c>
      <c r="H661" s="662" t="s">
        <v>3567</v>
      </c>
      <c r="I661" s="674">
        <v>0.77250000000000008</v>
      </c>
      <c r="J661" s="674">
        <v>1800</v>
      </c>
      <c r="K661" s="675">
        <v>1390</v>
      </c>
    </row>
    <row r="662" spans="1:11" ht="14.4" customHeight="1" x14ac:dyDescent="0.3">
      <c r="A662" s="658" t="s">
        <v>516</v>
      </c>
      <c r="B662" s="659" t="s">
        <v>517</v>
      </c>
      <c r="C662" s="662" t="s">
        <v>533</v>
      </c>
      <c r="D662" s="683" t="s">
        <v>2177</v>
      </c>
      <c r="E662" s="662" t="s">
        <v>4340</v>
      </c>
      <c r="F662" s="683" t="s">
        <v>4341</v>
      </c>
      <c r="G662" s="662" t="s">
        <v>3574</v>
      </c>
      <c r="H662" s="662" t="s">
        <v>3575</v>
      </c>
      <c r="I662" s="674">
        <v>152.46</v>
      </c>
      <c r="J662" s="674">
        <v>12</v>
      </c>
      <c r="K662" s="675">
        <v>1829.52</v>
      </c>
    </row>
    <row r="663" spans="1:11" ht="14.4" customHeight="1" x14ac:dyDescent="0.3">
      <c r="A663" s="658" t="s">
        <v>516</v>
      </c>
      <c r="B663" s="659" t="s">
        <v>517</v>
      </c>
      <c r="C663" s="662" t="s">
        <v>533</v>
      </c>
      <c r="D663" s="683" t="s">
        <v>2177</v>
      </c>
      <c r="E663" s="662" t="s">
        <v>4352</v>
      </c>
      <c r="F663" s="683" t="s">
        <v>4353</v>
      </c>
      <c r="G663" s="662" t="s">
        <v>4304</v>
      </c>
      <c r="H663" s="662" t="s">
        <v>4305</v>
      </c>
      <c r="I663" s="674">
        <v>64.8</v>
      </c>
      <c r="J663" s="674">
        <v>120</v>
      </c>
      <c r="K663" s="675">
        <v>7776.3</v>
      </c>
    </row>
    <row r="664" spans="1:11" ht="14.4" customHeight="1" x14ac:dyDescent="0.3">
      <c r="A664" s="658" t="s">
        <v>516</v>
      </c>
      <c r="B664" s="659" t="s">
        <v>517</v>
      </c>
      <c r="C664" s="662" t="s">
        <v>533</v>
      </c>
      <c r="D664" s="683" t="s">
        <v>2177</v>
      </c>
      <c r="E664" s="662" t="s">
        <v>4352</v>
      </c>
      <c r="F664" s="683" t="s">
        <v>4353</v>
      </c>
      <c r="G664" s="662" t="s">
        <v>4306</v>
      </c>
      <c r="H664" s="662" t="s">
        <v>4307</v>
      </c>
      <c r="I664" s="674">
        <v>9423</v>
      </c>
      <c r="J664" s="674">
        <v>4</v>
      </c>
      <c r="K664" s="675">
        <v>37692</v>
      </c>
    </row>
    <row r="665" spans="1:11" ht="14.4" customHeight="1" x14ac:dyDescent="0.3">
      <c r="A665" s="658" t="s">
        <v>516</v>
      </c>
      <c r="B665" s="659" t="s">
        <v>517</v>
      </c>
      <c r="C665" s="662" t="s">
        <v>533</v>
      </c>
      <c r="D665" s="683" t="s">
        <v>2177</v>
      </c>
      <c r="E665" s="662" t="s">
        <v>4352</v>
      </c>
      <c r="F665" s="683" t="s">
        <v>4353</v>
      </c>
      <c r="G665" s="662" t="s">
        <v>4308</v>
      </c>
      <c r="H665" s="662" t="s">
        <v>4309</v>
      </c>
      <c r="I665" s="674">
        <v>6989.94</v>
      </c>
      <c r="J665" s="674">
        <v>3</v>
      </c>
      <c r="K665" s="675">
        <v>20969.82</v>
      </c>
    </row>
    <row r="666" spans="1:11" ht="14.4" customHeight="1" x14ac:dyDescent="0.3">
      <c r="A666" s="658" t="s">
        <v>516</v>
      </c>
      <c r="B666" s="659" t="s">
        <v>517</v>
      </c>
      <c r="C666" s="662" t="s">
        <v>533</v>
      </c>
      <c r="D666" s="683" t="s">
        <v>2177</v>
      </c>
      <c r="E666" s="662" t="s">
        <v>4352</v>
      </c>
      <c r="F666" s="683" t="s">
        <v>4353</v>
      </c>
      <c r="G666" s="662" t="s">
        <v>4310</v>
      </c>
      <c r="H666" s="662" t="s">
        <v>4311</v>
      </c>
      <c r="I666" s="674">
        <v>9851.3799999999992</v>
      </c>
      <c r="J666" s="674">
        <v>1</v>
      </c>
      <c r="K666" s="675">
        <v>9851.3799999999992</v>
      </c>
    </row>
    <row r="667" spans="1:11" ht="14.4" customHeight="1" x14ac:dyDescent="0.3">
      <c r="A667" s="658" t="s">
        <v>516</v>
      </c>
      <c r="B667" s="659" t="s">
        <v>517</v>
      </c>
      <c r="C667" s="662" t="s">
        <v>533</v>
      </c>
      <c r="D667" s="683" t="s">
        <v>2177</v>
      </c>
      <c r="E667" s="662" t="s">
        <v>4352</v>
      </c>
      <c r="F667" s="683" t="s">
        <v>4353</v>
      </c>
      <c r="G667" s="662" t="s">
        <v>4312</v>
      </c>
      <c r="H667" s="662" t="s">
        <v>4313</v>
      </c>
      <c r="I667" s="674">
        <v>9851.39</v>
      </c>
      <c r="J667" s="674">
        <v>2</v>
      </c>
      <c r="K667" s="675">
        <v>19702.78</v>
      </c>
    </row>
    <row r="668" spans="1:11" ht="14.4" customHeight="1" x14ac:dyDescent="0.3">
      <c r="A668" s="658" t="s">
        <v>516</v>
      </c>
      <c r="B668" s="659" t="s">
        <v>517</v>
      </c>
      <c r="C668" s="662" t="s">
        <v>533</v>
      </c>
      <c r="D668" s="683" t="s">
        <v>2177</v>
      </c>
      <c r="E668" s="662" t="s">
        <v>4352</v>
      </c>
      <c r="F668" s="683" t="s">
        <v>4353</v>
      </c>
      <c r="G668" s="662" t="s">
        <v>4314</v>
      </c>
      <c r="H668" s="662" t="s">
        <v>4315</v>
      </c>
      <c r="I668" s="674">
        <v>9851.39</v>
      </c>
      <c r="J668" s="674">
        <v>2</v>
      </c>
      <c r="K668" s="675">
        <v>19702.78</v>
      </c>
    </row>
    <row r="669" spans="1:11" ht="14.4" customHeight="1" x14ac:dyDescent="0.3">
      <c r="A669" s="658" t="s">
        <v>516</v>
      </c>
      <c r="B669" s="659" t="s">
        <v>517</v>
      </c>
      <c r="C669" s="662" t="s">
        <v>533</v>
      </c>
      <c r="D669" s="683" t="s">
        <v>2177</v>
      </c>
      <c r="E669" s="662" t="s">
        <v>4352</v>
      </c>
      <c r="F669" s="683" t="s">
        <v>4353</v>
      </c>
      <c r="G669" s="662" t="s">
        <v>4316</v>
      </c>
      <c r="H669" s="662" t="s">
        <v>4317</v>
      </c>
      <c r="I669" s="674">
        <v>9765.994999999999</v>
      </c>
      <c r="J669" s="674">
        <v>2</v>
      </c>
      <c r="K669" s="675">
        <v>19531.989999999998</v>
      </c>
    </row>
    <row r="670" spans="1:11" ht="14.4" customHeight="1" x14ac:dyDescent="0.3">
      <c r="A670" s="658" t="s">
        <v>516</v>
      </c>
      <c r="B670" s="659" t="s">
        <v>517</v>
      </c>
      <c r="C670" s="662" t="s">
        <v>533</v>
      </c>
      <c r="D670" s="683" t="s">
        <v>2177</v>
      </c>
      <c r="E670" s="662" t="s">
        <v>4352</v>
      </c>
      <c r="F670" s="683" t="s">
        <v>4353</v>
      </c>
      <c r="G670" s="662" t="s">
        <v>4318</v>
      </c>
      <c r="H670" s="662" t="s">
        <v>4319</v>
      </c>
      <c r="I670" s="674">
        <v>9851.4</v>
      </c>
      <c r="J670" s="674">
        <v>1</v>
      </c>
      <c r="K670" s="675">
        <v>9851.4</v>
      </c>
    </row>
    <row r="671" spans="1:11" ht="14.4" customHeight="1" x14ac:dyDescent="0.3">
      <c r="A671" s="658" t="s">
        <v>516</v>
      </c>
      <c r="B671" s="659" t="s">
        <v>517</v>
      </c>
      <c r="C671" s="662" t="s">
        <v>533</v>
      </c>
      <c r="D671" s="683" t="s">
        <v>2177</v>
      </c>
      <c r="E671" s="662" t="s">
        <v>4352</v>
      </c>
      <c r="F671" s="683" t="s">
        <v>4353</v>
      </c>
      <c r="G671" s="662" t="s">
        <v>4320</v>
      </c>
      <c r="H671" s="662" t="s">
        <v>4321</v>
      </c>
      <c r="I671" s="674">
        <v>9851.39</v>
      </c>
      <c r="J671" s="674">
        <v>1</v>
      </c>
      <c r="K671" s="675">
        <v>9851.39</v>
      </c>
    </row>
    <row r="672" spans="1:11" ht="14.4" customHeight="1" x14ac:dyDescent="0.3">
      <c r="A672" s="658" t="s">
        <v>516</v>
      </c>
      <c r="B672" s="659" t="s">
        <v>517</v>
      </c>
      <c r="C672" s="662" t="s">
        <v>533</v>
      </c>
      <c r="D672" s="683" t="s">
        <v>2177</v>
      </c>
      <c r="E672" s="662" t="s">
        <v>4352</v>
      </c>
      <c r="F672" s="683" t="s">
        <v>4353</v>
      </c>
      <c r="G672" s="662" t="s">
        <v>4322</v>
      </c>
      <c r="H672" s="662" t="s">
        <v>4323</v>
      </c>
      <c r="I672" s="674">
        <v>9851.39</v>
      </c>
      <c r="J672" s="674">
        <v>1</v>
      </c>
      <c r="K672" s="675">
        <v>9851.39</v>
      </c>
    </row>
    <row r="673" spans="1:11" ht="14.4" customHeight="1" x14ac:dyDescent="0.3">
      <c r="A673" s="658" t="s">
        <v>516</v>
      </c>
      <c r="B673" s="659" t="s">
        <v>517</v>
      </c>
      <c r="C673" s="662" t="s">
        <v>533</v>
      </c>
      <c r="D673" s="683" t="s">
        <v>2177</v>
      </c>
      <c r="E673" s="662" t="s">
        <v>4352</v>
      </c>
      <c r="F673" s="683" t="s">
        <v>4353</v>
      </c>
      <c r="G673" s="662" t="s">
        <v>4324</v>
      </c>
      <c r="H673" s="662" t="s">
        <v>4325</v>
      </c>
      <c r="I673" s="674">
        <v>16500</v>
      </c>
      <c r="J673" s="674">
        <v>1</v>
      </c>
      <c r="K673" s="675">
        <v>16500</v>
      </c>
    </row>
    <row r="674" spans="1:11" ht="14.4" customHeight="1" x14ac:dyDescent="0.3">
      <c r="A674" s="658" t="s">
        <v>516</v>
      </c>
      <c r="B674" s="659" t="s">
        <v>517</v>
      </c>
      <c r="C674" s="662" t="s">
        <v>533</v>
      </c>
      <c r="D674" s="683" t="s">
        <v>2177</v>
      </c>
      <c r="E674" s="662" t="s">
        <v>4352</v>
      </c>
      <c r="F674" s="683" t="s">
        <v>4353</v>
      </c>
      <c r="G674" s="662" t="s">
        <v>4326</v>
      </c>
      <c r="H674" s="662" t="s">
        <v>4327</v>
      </c>
      <c r="I674" s="674">
        <v>9851.39</v>
      </c>
      <c r="J674" s="674">
        <v>1</v>
      </c>
      <c r="K674" s="675">
        <v>9851.39</v>
      </c>
    </row>
    <row r="675" spans="1:11" ht="14.4" customHeight="1" x14ac:dyDescent="0.3">
      <c r="A675" s="658" t="s">
        <v>516</v>
      </c>
      <c r="B675" s="659" t="s">
        <v>517</v>
      </c>
      <c r="C675" s="662" t="s">
        <v>3296</v>
      </c>
      <c r="D675" s="683" t="s">
        <v>4354</v>
      </c>
      <c r="E675" s="662" t="s">
        <v>4332</v>
      </c>
      <c r="F675" s="683" t="s">
        <v>4333</v>
      </c>
      <c r="G675" s="662" t="s">
        <v>4088</v>
      </c>
      <c r="H675" s="662" t="s">
        <v>4089</v>
      </c>
      <c r="I675" s="674">
        <v>14290.1</v>
      </c>
      <c r="J675" s="674">
        <v>1</v>
      </c>
      <c r="K675" s="675">
        <v>14290.1</v>
      </c>
    </row>
    <row r="676" spans="1:11" ht="14.4" customHeight="1" thickBot="1" x14ac:dyDescent="0.35">
      <c r="A676" s="666" t="s">
        <v>516</v>
      </c>
      <c r="B676" s="667" t="s">
        <v>517</v>
      </c>
      <c r="C676" s="670" t="s">
        <v>3296</v>
      </c>
      <c r="D676" s="684" t="s">
        <v>4354</v>
      </c>
      <c r="E676" s="670" t="s">
        <v>4332</v>
      </c>
      <c r="F676" s="684" t="s">
        <v>4333</v>
      </c>
      <c r="G676" s="670" t="s">
        <v>4328</v>
      </c>
      <c r="H676" s="670" t="s">
        <v>4329</v>
      </c>
      <c r="I676" s="676">
        <v>11794.48</v>
      </c>
      <c r="J676" s="676">
        <v>1</v>
      </c>
      <c r="K676" s="677">
        <v>11794.48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3" width="13.109375" hidden="1" customWidth="1"/>
    <col min="24" max="24" width="13.109375" customWidth="1"/>
    <col min="25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1" width="13.109375" hidden="1" customWidth="1"/>
    <col min="32" max="33" width="13.109375" customWidth="1"/>
  </cols>
  <sheetData>
    <row r="1" spans="1:34" ht="18.600000000000001" thickBot="1" x14ac:dyDescent="0.4">
      <c r="A1" s="484" t="s">
        <v>106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  <c r="AF1" s="452"/>
      <c r="AG1" s="452"/>
    </row>
    <row r="2" spans="1:34" ht="15" thickBot="1" x14ac:dyDescent="0.35">
      <c r="A2" s="351" t="s">
        <v>282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</row>
    <row r="3" spans="1:34" x14ac:dyDescent="0.3">
      <c r="A3" s="370" t="s">
        <v>235</v>
      </c>
      <c r="B3" s="485" t="s">
        <v>216</v>
      </c>
      <c r="C3" s="353">
        <v>0</v>
      </c>
      <c r="D3" s="354">
        <v>101</v>
      </c>
      <c r="E3" s="354">
        <v>102</v>
      </c>
      <c r="F3" s="373">
        <v>305</v>
      </c>
      <c r="G3" s="373">
        <v>306</v>
      </c>
      <c r="H3" s="373">
        <v>408</v>
      </c>
      <c r="I3" s="373">
        <v>409</v>
      </c>
      <c r="J3" s="373">
        <v>410</v>
      </c>
      <c r="K3" s="373">
        <v>415</v>
      </c>
      <c r="L3" s="373">
        <v>416</v>
      </c>
      <c r="M3" s="373">
        <v>418</v>
      </c>
      <c r="N3" s="373">
        <v>419</v>
      </c>
      <c r="O3" s="373">
        <v>420</v>
      </c>
      <c r="P3" s="373">
        <v>421</v>
      </c>
      <c r="Q3" s="373">
        <v>522</v>
      </c>
      <c r="R3" s="373">
        <v>523</v>
      </c>
      <c r="S3" s="373">
        <v>524</v>
      </c>
      <c r="T3" s="373">
        <v>525</v>
      </c>
      <c r="U3" s="373">
        <v>526</v>
      </c>
      <c r="V3" s="373">
        <v>527</v>
      </c>
      <c r="W3" s="373">
        <v>528</v>
      </c>
      <c r="X3" s="373">
        <v>629</v>
      </c>
      <c r="Y3" s="373">
        <v>630</v>
      </c>
      <c r="Z3" s="373">
        <v>636</v>
      </c>
      <c r="AA3" s="373">
        <v>637</v>
      </c>
      <c r="AB3" s="373">
        <v>640</v>
      </c>
      <c r="AC3" s="373">
        <v>642</v>
      </c>
      <c r="AD3" s="373">
        <v>743</v>
      </c>
      <c r="AE3" s="354">
        <v>745</v>
      </c>
      <c r="AF3" s="354">
        <v>746</v>
      </c>
      <c r="AG3" s="694">
        <v>930</v>
      </c>
      <c r="AH3" s="709"/>
    </row>
    <row r="4" spans="1:34" ht="36.6" outlineLevel="1" thickBot="1" x14ac:dyDescent="0.35">
      <c r="A4" s="371">
        <v>2014</v>
      </c>
      <c r="B4" s="486"/>
      <c r="C4" s="355" t="s">
        <v>217</v>
      </c>
      <c r="D4" s="356" t="s">
        <v>218</v>
      </c>
      <c r="E4" s="356" t="s">
        <v>219</v>
      </c>
      <c r="F4" s="374" t="s">
        <v>247</v>
      </c>
      <c r="G4" s="374" t="s">
        <v>248</v>
      </c>
      <c r="H4" s="374" t="s">
        <v>249</v>
      </c>
      <c r="I4" s="374" t="s">
        <v>250</v>
      </c>
      <c r="J4" s="374" t="s">
        <v>251</v>
      </c>
      <c r="K4" s="374" t="s">
        <v>252</v>
      </c>
      <c r="L4" s="374" t="s">
        <v>253</v>
      </c>
      <c r="M4" s="374" t="s">
        <v>254</v>
      </c>
      <c r="N4" s="374" t="s">
        <v>255</v>
      </c>
      <c r="O4" s="374" t="s">
        <v>256</v>
      </c>
      <c r="P4" s="374" t="s">
        <v>257</v>
      </c>
      <c r="Q4" s="374" t="s">
        <v>258</v>
      </c>
      <c r="R4" s="374" t="s">
        <v>259</v>
      </c>
      <c r="S4" s="374" t="s">
        <v>260</v>
      </c>
      <c r="T4" s="374" t="s">
        <v>261</v>
      </c>
      <c r="U4" s="374" t="s">
        <v>262</v>
      </c>
      <c r="V4" s="374" t="s">
        <v>263</v>
      </c>
      <c r="W4" s="374" t="s">
        <v>272</v>
      </c>
      <c r="X4" s="374" t="s">
        <v>264</v>
      </c>
      <c r="Y4" s="374" t="s">
        <v>273</v>
      </c>
      <c r="Z4" s="374" t="s">
        <v>265</v>
      </c>
      <c r="AA4" s="374" t="s">
        <v>266</v>
      </c>
      <c r="AB4" s="374" t="s">
        <v>267</v>
      </c>
      <c r="AC4" s="374" t="s">
        <v>268</v>
      </c>
      <c r="AD4" s="374" t="s">
        <v>269</v>
      </c>
      <c r="AE4" s="356" t="s">
        <v>270</v>
      </c>
      <c r="AF4" s="356" t="s">
        <v>271</v>
      </c>
      <c r="AG4" s="695" t="s">
        <v>237</v>
      </c>
      <c r="AH4" s="709"/>
    </row>
    <row r="5" spans="1:34" x14ac:dyDescent="0.3">
      <c r="A5" s="357" t="s">
        <v>220</v>
      </c>
      <c r="B5" s="393"/>
      <c r="C5" s="394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5"/>
      <c r="AC5" s="395"/>
      <c r="AD5" s="395"/>
      <c r="AE5" s="395"/>
      <c r="AF5" s="395"/>
      <c r="AG5" s="696"/>
      <c r="AH5" s="709"/>
    </row>
    <row r="6" spans="1:34" ht="15" collapsed="1" thickBot="1" x14ac:dyDescent="0.35">
      <c r="A6" s="358" t="s">
        <v>69</v>
      </c>
      <c r="B6" s="396">
        <f xml:space="preserve">
TRUNC(IF($A$4&lt;=12,SUMIFS('ON Data'!F:F,'ON Data'!$D:$D,$A$4,'ON Data'!$E:$E,1),SUMIFS('ON Data'!F:F,'ON Data'!$E:$E,1)/'ON Data'!$D$3),1)</f>
        <v>96.1</v>
      </c>
      <c r="C6" s="397">
        <f xml:space="preserve">
TRUNC(IF($A$4&lt;=12,SUMIFS('ON Data'!G:G,'ON Data'!$D:$D,$A$4,'ON Data'!$E:$E,1),SUMIFS('ON Data'!G:G,'ON Data'!$E:$E,1)/'ON Data'!$D$3),1)</f>
        <v>0</v>
      </c>
      <c r="D6" s="398">
        <f xml:space="preserve">
TRUNC(IF($A$4&lt;=12,SUMIFS('ON Data'!H:H,'ON Data'!$D:$D,$A$4,'ON Data'!$E:$E,1),SUMIFS('ON Data'!H:H,'ON Data'!$E:$E,1)/'ON Data'!$D$3),1)</f>
        <v>19</v>
      </c>
      <c r="E6" s="398">
        <f xml:space="preserve">
TRUNC(IF($A$4&lt;=12,SUMIFS('ON Data'!I:I,'ON Data'!$D:$D,$A$4,'ON Data'!$E:$E,1),SUMIFS('ON Data'!I:I,'ON Data'!$E:$E,1)/'ON Data'!$D$3),1)</f>
        <v>0</v>
      </c>
      <c r="F6" s="398">
        <f xml:space="preserve">
TRUNC(IF($A$4&lt;=12,SUMIFS('ON Data'!K:K,'ON Data'!$D:$D,$A$4,'ON Data'!$E:$E,1),SUMIFS('ON Data'!K:K,'ON Data'!$E:$E,1)/'ON Data'!$D$3),1)</f>
        <v>61.9</v>
      </c>
      <c r="G6" s="398">
        <f xml:space="preserve">
TRUNC(IF($A$4&lt;=12,SUMIFS('ON Data'!L:L,'ON Data'!$D:$D,$A$4,'ON Data'!$E:$E,1),SUMIFS('ON Data'!L:L,'ON Data'!$E:$E,1)/'ON Data'!$D$3),1)</f>
        <v>0</v>
      </c>
      <c r="H6" s="398">
        <f xml:space="preserve">
TRUNC(IF($A$4&lt;=12,SUMIFS('ON Data'!M:M,'ON Data'!$D:$D,$A$4,'ON Data'!$E:$E,1),SUMIFS('ON Data'!M:M,'ON Data'!$E:$E,1)/'ON Data'!$D$3),1)</f>
        <v>0</v>
      </c>
      <c r="I6" s="398">
        <f xml:space="preserve">
TRUNC(IF($A$4&lt;=12,SUMIFS('ON Data'!N:N,'ON Data'!$D:$D,$A$4,'ON Data'!$E:$E,1),SUMIFS('ON Data'!N:N,'ON Data'!$E:$E,1)/'ON Data'!$D$3),1)</f>
        <v>0</v>
      </c>
      <c r="J6" s="398">
        <f xml:space="preserve">
TRUNC(IF($A$4&lt;=12,SUMIFS('ON Data'!O:O,'ON Data'!$D:$D,$A$4,'ON Data'!$E:$E,1),SUMIFS('ON Data'!O:O,'ON Data'!$E:$E,1)/'ON Data'!$D$3),1)</f>
        <v>0</v>
      </c>
      <c r="K6" s="398">
        <f xml:space="preserve">
TRUNC(IF($A$4&lt;=12,SUMIFS('ON Data'!P:P,'ON Data'!$D:$D,$A$4,'ON Data'!$E:$E,1),SUMIFS('ON Data'!P:P,'ON Data'!$E:$E,1)/'ON Data'!$D$3),1)</f>
        <v>0</v>
      </c>
      <c r="L6" s="398">
        <f xml:space="preserve">
TRUNC(IF($A$4&lt;=12,SUMIFS('ON Data'!Q:Q,'ON Data'!$D:$D,$A$4,'ON Data'!$E:$E,1),SUMIFS('ON Data'!Q:Q,'ON Data'!$E:$E,1)/'ON Data'!$D$3),1)</f>
        <v>0</v>
      </c>
      <c r="M6" s="398">
        <f xml:space="preserve">
TRUNC(IF($A$4&lt;=12,SUMIFS('ON Data'!R:R,'ON Data'!$D:$D,$A$4,'ON Data'!$E:$E,1),SUMIFS('ON Data'!R:R,'ON Data'!$E:$E,1)/'ON Data'!$D$3),1)</f>
        <v>0</v>
      </c>
      <c r="N6" s="398">
        <f xml:space="preserve">
TRUNC(IF($A$4&lt;=12,SUMIFS('ON Data'!S:S,'ON Data'!$D:$D,$A$4,'ON Data'!$E:$E,1),SUMIFS('ON Data'!S:S,'ON Data'!$E:$E,1)/'ON Data'!$D$3),1)</f>
        <v>0</v>
      </c>
      <c r="O6" s="398">
        <f xml:space="preserve">
TRUNC(IF($A$4&lt;=12,SUMIFS('ON Data'!T:T,'ON Data'!$D:$D,$A$4,'ON Data'!$E:$E,1),SUMIFS('ON Data'!T:T,'ON Data'!$E:$E,1)/'ON Data'!$D$3),1)</f>
        <v>0</v>
      </c>
      <c r="P6" s="398">
        <f xml:space="preserve">
TRUNC(IF($A$4&lt;=12,SUMIFS('ON Data'!U:U,'ON Data'!$D:$D,$A$4,'ON Data'!$E:$E,1),SUMIFS('ON Data'!U:U,'ON Data'!$E:$E,1)/'ON Data'!$D$3),1)</f>
        <v>0</v>
      </c>
      <c r="Q6" s="398">
        <f xml:space="preserve">
TRUNC(IF($A$4&lt;=12,SUMIFS('ON Data'!V:V,'ON Data'!$D:$D,$A$4,'ON Data'!$E:$E,1),SUMIFS('ON Data'!V:V,'ON Data'!$E:$E,1)/'ON Data'!$D$3),1)</f>
        <v>0</v>
      </c>
      <c r="R6" s="398">
        <f xml:space="preserve">
TRUNC(IF($A$4&lt;=12,SUMIFS('ON Data'!W:W,'ON Data'!$D:$D,$A$4,'ON Data'!$E:$E,1),SUMIFS('ON Data'!W:W,'ON Data'!$E:$E,1)/'ON Data'!$D$3),1)</f>
        <v>0</v>
      </c>
      <c r="S6" s="398">
        <f xml:space="preserve">
TRUNC(IF($A$4&lt;=12,SUMIFS('ON Data'!X:X,'ON Data'!$D:$D,$A$4,'ON Data'!$E:$E,1),SUMIFS('ON Data'!X:X,'ON Data'!$E:$E,1)/'ON Data'!$D$3),1)</f>
        <v>0</v>
      </c>
      <c r="T6" s="398">
        <f xml:space="preserve">
TRUNC(IF($A$4&lt;=12,SUMIFS('ON Data'!Y:Y,'ON Data'!$D:$D,$A$4,'ON Data'!$E:$E,1),SUMIFS('ON Data'!Y:Y,'ON Data'!$E:$E,1)/'ON Data'!$D$3),1)</f>
        <v>0</v>
      </c>
      <c r="U6" s="398">
        <f xml:space="preserve">
TRUNC(IF($A$4&lt;=12,SUMIFS('ON Data'!Z:Z,'ON Data'!$D:$D,$A$4,'ON Data'!$E:$E,1),SUMIFS('ON Data'!Z:Z,'ON Data'!$E:$E,1)/'ON Data'!$D$3),1)</f>
        <v>0</v>
      </c>
      <c r="V6" s="398">
        <f xml:space="preserve">
TRUNC(IF($A$4&lt;=12,SUMIFS('ON Data'!AA:AA,'ON Data'!$D:$D,$A$4,'ON Data'!$E:$E,1),SUMIFS('ON Data'!AA:AA,'ON Data'!$E:$E,1)/'ON Data'!$D$3),1)</f>
        <v>0</v>
      </c>
      <c r="W6" s="398">
        <f xml:space="preserve">
TRUNC(IF($A$4&lt;=12,SUMIFS('ON Data'!AB:AB,'ON Data'!$D:$D,$A$4,'ON Data'!$E:$E,1),SUMIFS('ON Data'!AB:AB,'ON Data'!$E:$E,1)/'ON Data'!$D$3),1)</f>
        <v>0</v>
      </c>
      <c r="X6" s="398">
        <f xml:space="preserve">
TRUNC(IF($A$4&lt;=12,SUMIFS('ON Data'!AC:AC,'ON Data'!$D:$D,$A$4,'ON Data'!$E:$E,1),SUMIFS('ON Data'!AC:AC,'ON Data'!$E:$E,1)/'ON Data'!$D$3),1)</f>
        <v>4</v>
      </c>
      <c r="Y6" s="398">
        <f xml:space="preserve">
TRUNC(IF($A$4&lt;=12,SUMIFS('ON Data'!AD:AD,'ON Data'!$D:$D,$A$4,'ON Data'!$E:$E,1),SUMIFS('ON Data'!AD:AD,'ON Data'!$E:$E,1)/'ON Data'!$D$3),1)</f>
        <v>0</v>
      </c>
      <c r="Z6" s="398">
        <f xml:space="preserve">
TRUNC(IF($A$4&lt;=12,SUMIFS('ON Data'!AE:AE,'ON Data'!$D:$D,$A$4,'ON Data'!$E:$E,1),SUMIFS('ON Data'!AE:AE,'ON Data'!$E:$E,1)/'ON Data'!$D$3),1)</f>
        <v>2</v>
      </c>
      <c r="AA6" s="398">
        <f xml:space="preserve">
TRUNC(IF($A$4&lt;=12,SUMIFS('ON Data'!AF:AF,'ON Data'!$D:$D,$A$4,'ON Data'!$E:$E,1),SUMIFS('ON Data'!AF:AF,'ON Data'!$E:$E,1)/'ON Data'!$D$3),1)</f>
        <v>0</v>
      </c>
      <c r="AB6" s="398">
        <f xml:space="preserve">
TRUNC(IF($A$4&lt;=12,SUMIFS('ON Data'!AG:AG,'ON Data'!$D:$D,$A$4,'ON Data'!$E:$E,1),SUMIFS('ON Data'!AG:AG,'ON Data'!$E:$E,1)/'ON Data'!$D$3),1)</f>
        <v>0</v>
      </c>
      <c r="AC6" s="398">
        <f xml:space="preserve">
TRUNC(IF($A$4&lt;=12,SUMIFS('ON Data'!AH:AH,'ON Data'!$D:$D,$A$4,'ON Data'!$E:$E,1),SUMIFS('ON Data'!AH:AH,'ON Data'!$E:$E,1)/'ON Data'!$D$3),1)</f>
        <v>6.2</v>
      </c>
      <c r="AD6" s="398">
        <f xml:space="preserve">
TRUNC(IF($A$4&lt;=12,SUMIFS('ON Data'!AI:AI,'ON Data'!$D:$D,$A$4,'ON Data'!$E:$E,1),SUMIFS('ON Data'!AI:AI,'ON Data'!$E:$E,1)/'ON Data'!$D$3),1)</f>
        <v>0</v>
      </c>
      <c r="AE6" s="398">
        <f xml:space="preserve">
TRUNC(IF($A$4&lt;=12,SUMIFS('ON Data'!AJ:AJ,'ON Data'!$D:$D,$A$4,'ON Data'!$E:$E,1),SUMIFS('ON Data'!AJ:AJ,'ON Data'!$E:$E,1)/'ON Data'!$D$3),1)</f>
        <v>0</v>
      </c>
      <c r="AF6" s="398">
        <f xml:space="preserve">
TRUNC(IF($A$4&lt;=12,SUMIFS('ON Data'!AK:AK,'ON Data'!$D:$D,$A$4,'ON Data'!$E:$E,1),SUMIFS('ON Data'!AK:AK,'ON Data'!$E:$E,1)/'ON Data'!$D$3),1)</f>
        <v>1</v>
      </c>
      <c r="AG6" s="697">
        <f xml:space="preserve">
TRUNC(IF($A$4&lt;=12,SUMIFS('ON Data'!AM:AM,'ON Data'!$D:$D,$A$4,'ON Data'!$E:$E,1),SUMIFS('ON Data'!AM:AM,'ON Data'!$E:$E,1)/'ON Data'!$D$3),1)</f>
        <v>2</v>
      </c>
      <c r="AH6" s="709"/>
    </row>
    <row r="7" spans="1:34" ht="15" hidden="1" outlineLevel="1" thickBot="1" x14ac:dyDescent="0.35">
      <c r="A7" s="358" t="s">
        <v>107</v>
      </c>
      <c r="B7" s="396"/>
      <c r="C7" s="399"/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398"/>
      <c r="AC7" s="398"/>
      <c r="AD7" s="398"/>
      <c r="AE7" s="398"/>
      <c r="AF7" s="398"/>
      <c r="AG7" s="697"/>
      <c r="AH7" s="709"/>
    </row>
    <row r="8" spans="1:34" ht="15" hidden="1" outlineLevel="1" thickBot="1" x14ac:dyDescent="0.35">
      <c r="A8" s="358" t="s">
        <v>71</v>
      </c>
      <c r="B8" s="396"/>
      <c r="C8" s="399"/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697"/>
      <c r="AH8" s="709"/>
    </row>
    <row r="9" spans="1:34" ht="15" hidden="1" outlineLevel="1" thickBot="1" x14ac:dyDescent="0.35">
      <c r="A9" s="359" t="s">
        <v>44</v>
      </c>
      <c r="B9" s="400"/>
      <c r="C9" s="401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  <c r="T9" s="402"/>
      <c r="U9" s="402"/>
      <c r="V9" s="402"/>
      <c r="W9" s="402"/>
      <c r="X9" s="402"/>
      <c r="Y9" s="402"/>
      <c r="Z9" s="402"/>
      <c r="AA9" s="402"/>
      <c r="AB9" s="402"/>
      <c r="AC9" s="402"/>
      <c r="AD9" s="402"/>
      <c r="AE9" s="402"/>
      <c r="AF9" s="402"/>
      <c r="AG9" s="698"/>
      <c r="AH9" s="709"/>
    </row>
    <row r="10" spans="1:34" x14ac:dyDescent="0.3">
      <c r="A10" s="360" t="s">
        <v>221</v>
      </c>
      <c r="B10" s="375"/>
      <c r="C10" s="376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7"/>
      <c r="R10" s="377"/>
      <c r="S10" s="377"/>
      <c r="T10" s="377"/>
      <c r="U10" s="377"/>
      <c r="V10" s="377"/>
      <c r="W10" s="377"/>
      <c r="X10" s="377"/>
      <c r="Y10" s="377"/>
      <c r="Z10" s="377"/>
      <c r="AA10" s="377"/>
      <c r="AB10" s="377"/>
      <c r="AC10" s="377"/>
      <c r="AD10" s="377"/>
      <c r="AE10" s="377"/>
      <c r="AF10" s="377"/>
      <c r="AG10" s="699"/>
      <c r="AH10" s="709"/>
    </row>
    <row r="11" spans="1:34" x14ac:dyDescent="0.3">
      <c r="A11" s="361" t="s">
        <v>222</v>
      </c>
      <c r="B11" s="378">
        <f xml:space="preserve">
IF($A$4&lt;=12,SUMIFS('ON Data'!F:F,'ON Data'!$D:$D,$A$4,'ON Data'!$E:$E,2),SUMIFS('ON Data'!F:F,'ON Data'!$E:$E,2))</f>
        <v>57065.689999999995</v>
      </c>
      <c r="C11" s="379">
        <f xml:space="preserve">
IF($A$4&lt;=12,SUMIFS('ON Data'!G:G,'ON Data'!$D:$D,$A$4,'ON Data'!$E:$E,2),SUMIFS('ON Data'!G:G,'ON Data'!$E:$E,2))</f>
        <v>0</v>
      </c>
      <c r="D11" s="380">
        <f xml:space="preserve">
IF($A$4&lt;=12,SUMIFS('ON Data'!H:H,'ON Data'!$D:$D,$A$4,'ON Data'!$E:$E,2),SUMIFS('ON Data'!H:H,'ON Data'!$E:$E,2))</f>
        <v>12464</v>
      </c>
      <c r="E11" s="380">
        <f xml:space="preserve">
IF($A$4&lt;=12,SUMIFS('ON Data'!I:I,'ON Data'!$D:$D,$A$4,'ON Data'!$E:$E,2),SUMIFS('ON Data'!I:I,'ON Data'!$E:$E,2))</f>
        <v>0</v>
      </c>
      <c r="F11" s="380">
        <f xml:space="preserve">
IF($A$4&lt;=12,SUMIFS('ON Data'!K:K,'ON Data'!$D:$D,$A$4,'ON Data'!$E:$E,2),SUMIFS('ON Data'!K:K,'ON Data'!$E:$E,2))</f>
        <v>35561.129999999997</v>
      </c>
      <c r="G11" s="380">
        <f xml:space="preserve">
IF($A$4&lt;=12,SUMIFS('ON Data'!L:L,'ON Data'!$D:$D,$A$4,'ON Data'!$E:$E,2),SUMIFS('ON Data'!L:L,'ON Data'!$E:$E,2))</f>
        <v>0</v>
      </c>
      <c r="H11" s="380">
        <f xml:space="preserve">
IF($A$4&lt;=12,SUMIFS('ON Data'!M:M,'ON Data'!$D:$D,$A$4,'ON Data'!$E:$E,2),SUMIFS('ON Data'!M:M,'ON Data'!$E:$E,2))</f>
        <v>0</v>
      </c>
      <c r="I11" s="380">
        <f xml:space="preserve">
IF($A$4&lt;=12,SUMIFS('ON Data'!N:N,'ON Data'!$D:$D,$A$4,'ON Data'!$E:$E,2),SUMIFS('ON Data'!N:N,'ON Data'!$E:$E,2))</f>
        <v>0</v>
      </c>
      <c r="J11" s="380">
        <f xml:space="preserve">
IF($A$4&lt;=12,SUMIFS('ON Data'!O:O,'ON Data'!$D:$D,$A$4,'ON Data'!$E:$E,2),SUMIFS('ON Data'!O:O,'ON Data'!$E:$E,2))</f>
        <v>0</v>
      </c>
      <c r="K11" s="380">
        <f xml:space="preserve">
IF($A$4&lt;=12,SUMIFS('ON Data'!P:P,'ON Data'!$D:$D,$A$4,'ON Data'!$E:$E,2),SUMIFS('ON Data'!P:P,'ON Data'!$E:$E,2))</f>
        <v>0</v>
      </c>
      <c r="L11" s="380">
        <f xml:space="preserve">
IF($A$4&lt;=12,SUMIFS('ON Data'!Q:Q,'ON Data'!$D:$D,$A$4,'ON Data'!$E:$E,2),SUMIFS('ON Data'!Q:Q,'ON Data'!$E:$E,2))</f>
        <v>0</v>
      </c>
      <c r="M11" s="380">
        <f xml:space="preserve">
IF($A$4&lt;=12,SUMIFS('ON Data'!R:R,'ON Data'!$D:$D,$A$4,'ON Data'!$E:$E,2),SUMIFS('ON Data'!R:R,'ON Data'!$E:$E,2))</f>
        <v>0</v>
      </c>
      <c r="N11" s="380">
        <f xml:space="preserve">
IF($A$4&lt;=12,SUMIFS('ON Data'!S:S,'ON Data'!$D:$D,$A$4,'ON Data'!$E:$E,2),SUMIFS('ON Data'!S:S,'ON Data'!$E:$E,2))</f>
        <v>0</v>
      </c>
      <c r="O11" s="380">
        <f xml:space="preserve">
IF($A$4&lt;=12,SUMIFS('ON Data'!T:T,'ON Data'!$D:$D,$A$4,'ON Data'!$E:$E,2),SUMIFS('ON Data'!T:T,'ON Data'!$E:$E,2))</f>
        <v>0</v>
      </c>
      <c r="P11" s="380">
        <f xml:space="preserve">
IF($A$4&lt;=12,SUMIFS('ON Data'!U:U,'ON Data'!$D:$D,$A$4,'ON Data'!$E:$E,2),SUMIFS('ON Data'!U:U,'ON Data'!$E:$E,2))</f>
        <v>0</v>
      </c>
      <c r="Q11" s="380">
        <f xml:space="preserve">
IF($A$4&lt;=12,SUMIFS('ON Data'!V:V,'ON Data'!$D:$D,$A$4,'ON Data'!$E:$E,2),SUMIFS('ON Data'!V:V,'ON Data'!$E:$E,2))</f>
        <v>0</v>
      </c>
      <c r="R11" s="380">
        <f xml:space="preserve">
IF($A$4&lt;=12,SUMIFS('ON Data'!W:W,'ON Data'!$D:$D,$A$4,'ON Data'!$E:$E,2),SUMIFS('ON Data'!W:W,'ON Data'!$E:$E,2))</f>
        <v>0</v>
      </c>
      <c r="S11" s="380">
        <f xml:space="preserve">
IF($A$4&lt;=12,SUMIFS('ON Data'!X:X,'ON Data'!$D:$D,$A$4,'ON Data'!$E:$E,2),SUMIFS('ON Data'!X:X,'ON Data'!$E:$E,2))</f>
        <v>0</v>
      </c>
      <c r="T11" s="380">
        <f xml:space="preserve">
IF($A$4&lt;=12,SUMIFS('ON Data'!Y:Y,'ON Data'!$D:$D,$A$4,'ON Data'!$E:$E,2),SUMIFS('ON Data'!Y:Y,'ON Data'!$E:$E,2))</f>
        <v>0</v>
      </c>
      <c r="U11" s="380">
        <f xml:space="preserve">
IF($A$4&lt;=12,SUMIFS('ON Data'!Z:Z,'ON Data'!$D:$D,$A$4,'ON Data'!$E:$E,2),SUMIFS('ON Data'!Z:Z,'ON Data'!$E:$E,2))</f>
        <v>0</v>
      </c>
      <c r="V11" s="380">
        <f xml:space="preserve">
IF($A$4&lt;=12,SUMIFS('ON Data'!AA:AA,'ON Data'!$D:$D,$A$4,'ON Data'!$E:$E,2),SUMIFS('ON Data'!AA:AA,'ON Data'!$E:$E,2))</f>
        <v>0</v>
      </c>
      <c r="W11" s="380">
        <f xml:space="preserve">
IF($A$4&lt;=12,SUMIFS('ON Data'!AB:AB,'ON Data'!$D:$D,$A$4,'ON Data'!$E:$E,2),SUMIFS('ON Data'!AB:AB,'ON Data'!$E:$E,2))</f>
        <v>0</v>
      </c>
      <c r="X11" s="380">
        <f xml:space="preserve">
IF($A$4&lt;=12,SUMIFS('ON Data'!AC:AC,'ON Data'!$D:$D,$A$4,'ON Data'!$E:$E,2),SUMIFS('ON Data'!AC:AC,'ON Data'!$E:$E,2))</f>
        <v>2467.5</v>
      </c>
      <c r="Y11" s="380">
        <f xml:space="preserve">
IF($A$4&lt;=12,SUMIFS('ON Data'!AD:AD,'ON Data'!$D:$D,$A$4,'ON Data'!$E:$E,2),SUMIFS('ON Data'!AD:AD,'ON Data'!$E:$E,2))</f>
        <v>0</v>
      </c>
      <c r="Z11" s="380">
        <f xml:space="preserve">
IF($A$4&lt;=12,SUMIFS('ON Data'!AE:AE,'ON Data'!$D:$D,$A$4,'ON Data'!$E:$E,2),SUMIFS('ON Data'!AE:AE,'ON Data'!$E:$E,2))</f>
        <v>1263.25</v>
      </c>
      <c r="AA11" s="380">
        <f xml:space="preserve">
IF($A$4&lt;=12,SUMIFS('ON Data'!AF:AF,'ON Data'!$D:$D,$A$4,'ON Data'!$E:$E,2),SUMIFS('ON Data'!AF:AF,'ON Data'!$E:$E,2))</f>
        <v>0</v>
      </c>
      <c r="AB11" s="380">
        <f xml:space="preserve">
IF($A$4&lt;=12,SUMIFS('ON Data'!AG:AG,'ON Data'!$D:$D,$A$4,'ON Data'!$E:$E,2),SUMIFS('ON Data'!AG:AG,'ON Data'!$E:$E,2))</f>
        <v>0</v>
      </c>
      <c r="AC11" s="380">
        <f xml:space="preserve">
IF($A$4&lt;=12,SUMIFS('ON Data'!AH:AH,'ON Data'!$D:$D,$A$4,'ON Data'!$E:$E,2),SUMIFS('ON Data'!AH:AH,'ON Data'!$E:$E,2))</f>
        <v>3338.31</v>
      </c>
      <c r="AD11" s="380">
        <f xml:space="preserve">
IF($A$4&lt;=12,SUMIFS('ON Data'!AI:AI,'ON Data'!$D:$D,$A$4,'ON Data'!$E:$E,2),SUMIFS('ON Data'!AI:AI,'ON Data'!$E:$E,2))</f>
        <v>0</v>
      </c>
      <c r="AE11" s="380">
        <f xml:space="preserve">
IF($A$4&lt;=12,SUMIFS('ON Data'!AJ:AJ,'ON Data'!$D:$D,$A$4,'ON Data'!$E:$E,2),SUMIFS('ON Data'!AJ:AJ,'ON Data'!$E:$E,2))</f>
        <v>0</v>
      </c>
      <c r="AF11" s="380">
        <f xml:space="preserve">
IF($A$4&lt;=12,SUMIFS('ON Data'!AK:AK,'ON Data'!$D:$D,$A$4,'ON Data'!$E:$E,2),SUMIFS('ON Data'!AK:AK,'ON Data'!$E:$E,2))</f>
        <v>635.5</v>
      </c>
      <c r="AG11" s="700">
        <f xml:space="preserve">
IF($A$4&lt;=12,SUMIFS('ON Data'!AM:AM,'ON Data'!$D:$D,$A$4,'ON Data'!$E:$E,2),SUMIFS('ON Data'!AM:AM,'ON Data'!$E:$E,2))</f>
        <v>1336</v>
      </c>
      <c r="AH11" s="709"/>
    </row>
    <row r="12" spans="1:34" x14ac:dyDescent="0.3">
      <c r="A12" s="361" t="s">
        <v>223</v>
      </c>
      <c r="B12" s="378">
        <f xml:space="preserve">
IF($A$4&lt;=12,SUMIFS('ON Data'!F:F,'ON Data'!$D:$D,$A$4,'ON Data'!$E:$E,3),SUMIFS('ON Data'!F:F,'ON Data'!$E:$E,3))</f>
        <v>62</v>
      </c>
      <c r="C12" s="379">
        <f xml:space="preserve">
IF($A$4&lt;=12,SUMIFS('ON Data'!G:G,'ON Data'!$D:$D,$A$4,'ON Data'!$E:$E,3),SUMIFS('ON Data'!G:G,'ON Data'!$E:$E,3))</f>
        <v>0</v>
      </c>
      <c r="D12" s="380">
        <f xml:space="preserve">
IF($A$4&lt;=12,SUMIFS('ON Data'!H:H,'ON Data'!$D:$D,$A$4,'ON Data'!$E:$E,3),SUMIFS('ON Data'!H:H,'ON Data'!$E:$E,3))</f>
        <v>0</v>
      </c>
      <c r="E12" s="380">
        <f xml:space="preserve">
IF($A$4&lt;=12,SUMIFS('ON Data'!I:I,'ON Data'!$D:$D,$A$4,'ON Data'!$E:$E,3),SUMIFS('ON Data'!I:I,'ON Data'!$E:$E,3))</f>
        <v>0</v>
      </c>
      <c r="F12" s="380">
        <f xml:space="preserve">
IF($A$4&lt;=12,SUMIFS('ON Data'!K:K,'ON Data'!$D:$D,$A$4,'ON Data'!$E:$E,3),SUMIFS('ON Data'!K:K,'ON Data'!$E:$E,3))</f>
        <v>57</v>
      </c>
      <c r="G12" s="380">
        <f xml:space="preserve">
IF($A$4&lt;=12,SUMIFS('ON Data'!L:L,'ON Data'!$D:$D,$A$4,'ON Data'!$E:$E,3),SUMIFS('ON Data'!L:L,'ON Data'!$E:$E,3))</f>
        <v>0</v>
      </c>
      <c r="H12" s="380">
        <f xml:space="preserve">
IF($A$4&lt;=12,SUMIFS('ON Data'!M:M,'ON Data'!$D:$D,$A$4,'ON Data'!$E:$E,3),SUMIFS('ON Data'!M:M,'ON Data'!$E:$E,3))</f>
        <v>0</v>
      </c>
      <c r="I12" s="380">
        <f xml:space="preserve">
IF($A$4&lt;=12,SUMIFS('ON Data'!N:N,'ON Data'!$D:$D,$A$4,'ON Data'!$E:$E,3),SUMIFS('ON Data'!N:N,'ON Data'!$E:$E,3))</f>
        <v>0</v>
      </c>
      <c r="J12" s="380">
        <f xml:space="preserve">
IF($A$4&lt;=12,SUMIFS('ON Data'!O:O,'ON Data'!$D:$D,$A$4,'ON Data'!$E:$E,3),SUMIFS('ON Data'!O:O,'ON Data'!$E:$E,3))</f>
        <v>0</v>
      </c>
      <c r="K12" s="380">
        <f xml:space="preserve">
IF($A$4&lt;=12,SUMIFS('ON Data'!P:P,'ON Data'!$D:$D,$A$4,'ON Data'!$E:$E,3),SUMIFS('ON Data'!P:P,'ON Data'!$E:$E,3))</f>
        <v>0</v>
      </c>
      <c r="L12" s="380">
        <f xml:space="preserve">
IF($A$4&lt;=12,SUMIFS('ON Data'!Q:Q,'ON Data'!$D:$D,$A$4,'ON Data'!$E:$E,3),SUMIFS('ON Data'!Q:Q,'ON Data'!$E:$E,3))</f>
        <v>0</v>
      </c>
      <c r="M12" s="380">
        <f xml:space="preserve">
IF($A$4&lt;=12,SUMIFS('ON Data'!R:R,'ON Data'!$D:$D,$A$4,'ON Data'!$E:$E,3),SUMIFS('ON Data'!R:R,'ON Data'!$E:$E,3))</f>
        <v>0</v>
      </c>
      <c r="N12" s="380">
        <f xml:space="preserve">
IF($A$4&lt;=12,SUMIFS('ON Data'!S:S,'ON Data'!$D:$D,$A$4,'ON Data'!$E:$E,3),SUMIFS('ON Data'!S:S,'ON Data'!$E:$E,3))</f>
        <v>0</v>
      </c>
      <c r="O12" s="380">
        <f xml:space="preserve">
IF($A$4&lt;=12,SUMIFS('ON Data'!T:T,'ON Data'!$D:$D,$A$4,'ON Data'!$E:$E,3),SUMIFS('ON Data'!T:T,'ON Data'!$E:$E,3))</f>
        <v>0</v>
      </c>
      <c r="P12" s="380">
        <f xml:space="preserve">
IF($A$4&lt;=12,SUMIFS('ON Data'!U:U,'ON Data'!$D:$D,$A$4,'ON Data'!$E:$E,3),SUMIFS('ON Data'!U:U,'ON Data'!$E:$E,3))</f>
        <v>0</v>
      </c>
      <c r="Q12" s="380">
        <f xml:space="preserve">
IF($A$4&lt;=12,SUMIFS('ON Data'!V:V,'ON Data'!$D:$D,$A$4,'ON Data'!$E:$E,3),SUMIFS('ON Data'!V:V,'ON Data'!$E:$E,3))</f>
        <v>0</v>
      </c>
      <c r="R12" s="380">
        <f xml:space="preserve">
IF($A$4&lt;=12,SUMIFS('ON Data'!W:W,'ON Data'!$D:$D,$A$4,'ON Data'!$E:$E,3),SUMIFS('ON Data'!W:W,'ON Data'!$E:$E,3))</f>
        <v>0</v>
      </c>
      <c r="S12" s="380">
        <f xml:space="preserve">
IF($A$4&lt;=12,SUMIFS('ON Data'!X:X,'ON Data'!$D:$D,$A$4,'ON Data'!$E:$E,3),SUMIFS('ON Data'!X:X,'ON Data'!$E:$E,3))</f>
        <v>0</v>
      </c>
      <c r="T12" s="380">
        <f xml:space="preserve">
IF($A$4&lt;=12,SUMIFS('ON Data'!Y:Y,'ON Data'!$D:$D,$A$4,'ON Data'!$E:$E,3),SUMIFS('ON Data'!Y:Y,'ON Data'!$E:$E,3))</f>
        <v>0</v>
      </c>
      <c r="U12" s="380">
        <f xml:space="preserve">
IF($A$4&lt;=12,SUMIFS('ON Data'!Z:Z,'ON Data'!$D:$D,$A$4,'ON Data'!$E:$E,3),SUMIFS('ON Data'!Z:Z,'ON Data'!$E:$E,3))</f>
        <v>0</v>
      </c>
      <c r="V12" s="380">
        <f xml:space="preserve">
IF($A$4&lt;=12,SUMIFS('ON Data'!AA:AA,'ON Data'!$D:$D,$A$4,'ON Data'!$E:$E,3),SUMIFS('ON Data'!AA:AA,'ON Data'!$E:$E,3))</f>
        <v>0</v>
      </c>
      <c r="W12" s="380">
        <f xml:space="preserve">
IF($A$4&lt;=12,SUMIFS('ON Data'!AB:AB,'ON Data'!$D:$D,$A$4,'ON Data'!$E:$E,3),SUMIFS('ON Data'!AB:AB,'ON Data'!$E:$E,3))</f>
        <v>0</v>
      </c>
      <c r="X12" s="380">
        <f xml:space="preserve">
IF($A$4&lt;=12,SUMIFS('ON Data'!AC:AC,'ON Data'!$D:$D,$A$4,'ON Data'!$E:$E,3),SUMIFS('ON Data'!AC:AC,'ON Data'!$E:$E,3))</f>
        <v>0</v>
      </c>
      <c r="Y12" s="380">
        <f xml:space="preserve">
IF($A$4&lt;=12,SUMIFS('ON Data'!AD:AD,'ON Data'!$D:$D,$A$4,'ON Data'!$E:$E,3),SUMIFS('ON Data'!AD:AD,'ON Data'!$E:$E,3))</f>
        <v>0</v>
      </c>
      <c r="Z12" s="380">
        <f xml:space="preserve">
IF($A$4&lt;=12,SUMIFS('ON Data'!AE:AE,'ON Data'!$D:$D,$A$4,'ON Data'!$E:$E,3),SUMIFS('ON Data'!AE:AE,'ON Data'!$E:$E,3))</f>
        <v>0</v>
      </c>
      <c r="AA12" s="380">
        <f xml:space="preserve">
IF($A$4&lt;=12,SUMIFS('ON Data'!AF:AF,'ON Data'!$D:$D,$A$4,'ON Data'!$E:$E,3),SUMIFS('ON Data'!AF:AF,'ON Data'!$E:$E,3))</f>
        <v>0</v>
      </c>
      <c r="AB12" s="380">
        <f xml:space="preserve">
IF($A$4&lt;=12,SUMIFS('ON Data'!AG:AG,'ON Data'!$D:$D,$A$4,'ON Data'!$E:$E,3),SUMIFS('ON Data'!AG:AG,'ON Data'!$E:$E,3))</f>
        <v>0</v>
      </c>
      <c r="AC12" s="380">
        <f xml:space="preserve">
IF($A$4&lt;=12,SUMIFS('ON Data'!AH:AH,'ON Data'!$D:$D,$A$4,'ON Data'!$E:$E,3),SUMIFS('ON Data'!AH:AH,'ON Data'!$E:$E,3))</f>
        <v>5</v>
      </c>
      <c r="AD12" s="380">
        <f xml:space="preserve">
IF($A$4&lt;=12,SUMIFS('ON Data'!AI:AI,'ON Data'!$D:$D,$A$4,'ON Data'!$E:$E,3),SUMIFS('ON Data'!AI:AI,'ON Data'!$E:$E,3))</f>
        <v>0</v>
      </c>
      <c r="AE12" s="380">
        <f xml:space="preserve">
IF($A$4&lt;=12,SUMIFS('ON Data'!AJ:AJ,'ON Data'!$D:$D,$A$4,'ON Data'!$E:$E,3),SUMIFS('ON Data'!AJ:AJ,'ON Data'!$E:$E,3))</f>
        <v>0</v>
      </c>
      <c r="AF12" s="380">
        <f xml:space="preserve">
IF($A$4&lt;=12,SUMIFS('ON Data'!AK:AK,'ON Data'!$D:$D,$A$4,'ON Data'!$E:$E,3),SUMIFS('ON Data'!AK:AK,'ON Data'!$E:$E,3))</f>
        <v>0</v>
      </c>
      <c r="AG12" s="700">
        <f xml:space="preserve">
IF($A$4&lt;=12,SUMIFS('ON Data'!AM:AM,'ON Data'!$D:$D,$A$4,'ON Data'!$E:$E,3),SUMIFS('ON Data'!AM:AM,'ON Data'!$E:$E,3))</f>
        <v>0</v>
      </c>
      <c r="AH12" s="709"/>
    </row>
    <row r="13" spans="1:34" x14ac:dyDescent="0.3">
      <c r="A13" s="361" t="s">
        <v>230</v>
      </c>
      <c r="B13" s="378">
        <f xml:space="preserve">
IF($A$4&lt;=12,SUMIFS('ON Data'!F:F,'ON Data'!$D:$D,$A$4,'ON Data'!$E:$E,4),SUMIFS('ON Data'!F:F,'ON Data'!$E:$E,4))</f>
        <v>1492</v>
      </c>
      <c r="C13" s="379">
        <f xml:space="preserve">
IF($A$4&lt;=12,SUMIFS('ON Data'!G:G,'ON Data'!$D:$D,$A$4,'ON Data'!$E:$E,4),SUMIFS('ON Data'!G:G,'ON Data'!$E:$E,4))</f>
        <v>0</v>
      </c>
      <c r="D13" s="380">
        <f xml:space="preserve">
IF($A$4&lt;=12,SUMIFS('ON Data'!H:H,'ON Data'!$D:$D,$A$4,'ON Data'!$E:$E,4),SUMIFS('ON Data'!H:H,'ON Data'!$E:$E,4))</f>
        <v>164</v>
      </c>
      <c r="E13" s="380">
        <f xml:space="preserve">
IF($A$4&lt;=12,SUMIFS('ON Data'!I:I,'ON Data'!$D:$D,$A$4,'ON Data'!$E:$E,4),SUMIFS('ON Data'!I:I,'ON Data'!$E:$E,4))</f>
        <v>0</v>
      </c>
      <c r="F13" s="380">
        <f xml:space="preserve">
IF($A$4&lt;=12,SUMIFS('ON Data'!K:K,'ON Data'!$D:$D,$A$4,'ON Data'!$E:$E,4),SUMIFS('ON Data'!K:K,'ON Data'!$E:$E,4))</f>
        <v>1179</v>
      </c>
      <c r="G13" s="380">
        <f xml:space="preserve">
IF($A$4&lt;=12,SUMIFS('ON Data'!L:L,'ON Data'!$D:$D,$A$4,'ON Data'!$E:$E,4),SUMIFS('ON Data'!L:L,'ON Data'!$E:$E,4))</f>
        <v>0</v>
      </c>
      <c r="H13" s="380">
        <f xml:space="preserve">
IF($A$4&lt;=12,SUMIFS('ON Data'!M:M,'ON Data'!$D:$D,$A$4,'ON Data'!$E:$E,4),SUMIFS('ON Data'!M:M,'ON Data'!$E:$E,4))</f>
        <v>0</v>
      </c>
      <c r="I13" s="380">
        <f xml:space="preserve">
IF($A$4&lt;=12,SUMIFS('ON Data'!N:N,'ON Data'!$D:$D,$A$4,'ON Data'!$E:$E,4),SUMIFS('ON Data'!N:N,'ON Data'!$E:$E,4))</f>
        <v>0</v>
      </c>
      <c r="J13" s="380">
        <f xml:space="preserve">
IF($A$4&lt;=12,SUMIFS('ON Data'!O:O,'ON Data'!$D:$D,$A$4,'ON Data'!$E:$E,4),SUMIFS('ON Data'!O:O,'ON Data'!$E:$E,4))</f>
        <v>0</v>
      </c>
      <c r="K13" s="380">
        <f xml:space="preserve">
IF($A$4&lt;=12,SUMIFS('ON Data'!P:P,'ON Data'!$D:$D,$A$4,'ON Data'!$E:$E,4),SUMIFS('ON Data'!P:P,'ON Data'!$E:$E,4))</f>
        <v>0</v>
      </c>
      <c r="L13" s="380">
        <f xml:space="preserve">
IF($A$4&lt;=12,SUMIFS('ON Data'!Q:Q,'ON Data'!$D:$D,$A$4,'ON Data'!$E:$E,4),SUMIFS('ON Data'!Q:Q,'ON Data'!$E:$E,4))</f>
        <v>0</v>
      </c>
      <c r="M13" s="380">
        <f xml:space="preserve">
IF($A$4&lt;=12,SUMIFS('ON Data'!R:R,'ON Data'!$D:$D,$A$4,'ON Data'!$E:$E,4),SUMIFS('ON Data'!R:R,'ON Data'!$E:$E,4))</f>
        <v>0</v>
      </c>
      <c r="N13" s="380">
        <f xml:space="preserve">
IF($A$4&lt;=12,SUMIFS('ON Data'!S:S,'ON Data'!$D:$D,$A$4,'ON Data'!$E:$E,4),SUMIFS('ON Data'!S:S,'ON Data'!$E:$E,4))</f>
        <v>0</v>
      </c>
      <c r="O13" s="380">
        <f xml:space="preserve">
IF($A$4&lt;=12,SUMIFS('ON Data'!T:T,'ON Data'!$D:$D,$A$4,'ON Data'!$E:$E,4),SUMIFS('ON Data'!T:T,'ON Data'!$E:$E,4))</f>
        <v>0</v>
      </c>
      <c r="P13" s="380">
        <f xml:space="preserve">
IF($A$4&lt;=12,SUMIFS('ON Data'!U:U,'ON Data'!$D:$D,$A$4,'ON Data'!$E:$E,4),SUMIFS('ON Data'!U:U,'ON Data'!$E:$E,4))</f>
        <v>0</v>
      </c>
      <c r="Q13" s="380">
        <f xml:space="preserve">
IF($A$4&lt;=12,SUMIFS('ON Data'!V:V,'ON Data'!$D:$D,$A$4,'ON Data'!$E:$E,4),SUMIFS('ON Data'!V:V,'ON Data'!$E:$E,4))</f>
        <v>0</v>
      </c>
      <c r="R13" s="380">
        <f xml:space="preserve">
IF($A$4&lt;=12,SUMIFS('ON Data'!W:W,'ON Data'!$D:$D,$A$4,'ON Data'!$E:$E,4),SUMIFS('ON Data'!W:W,'ON Data'!$E:$E,4))</f>
        <v>0</v>
      </c>
      <c r="S13" s="380">
        <f xml:space="preserve">
IF($A$4&lt;=12,SUMIFS('ON Data'!X:X,'ON Data'!$D:$D,$A$4,'ON Data'!$E:$E,4),SUMIFS('ON Data'!X:X,'ON Data'!$E:$E,4))</f>
        <v>0</v>
      </c>
      <c r="T13" s="380">
        <f xml:space="preserve">
IF($A$4&lt;=12,SUMIFS('ON Data'!Y:Y,'ON Data'!$D:$D,$A$4,'ON Data'!$E:$E,4),SUMIFS('ON Data'!Y:Y,'ON Data'!$E:$E,4))</f>
        <v>0</v>
      </c>
      <c r="U13" s="380">
        <f xml:space="preserve">
IF($A$4&lt;=12,SUMIFS('ON Data'!Z:Z,'ON Data'!$D:$D,$A$4,'ON Data'!$E:$E,4),SUMIFS('ON Data'!Z:Z,'ON Data'!$E:$E,4))</f>
        <v>0</v>
      </c>
      <c r="V13" s="380">
        <f xml:space="preserve">
IF($A$4&lt;=12,SUMIFS('ON Data'!AA:AA,'ON Data'!$D:$D,$A$4,'ON Data'!$E:$E,4),SUMIFS('ON Data'!AA:AA,'ON Data'!$E:$E,4))</f>
        <v>0</v>
      </c>
      <c r="W13" s="380">
        <f xml:space="preserve">
IF($A$4&lt;=12,SUMIFS('ON Data'!AB:AB,'ON Data'!$D:$D,$A$4,'ON Data'!$E:$E,4),SUMIFS('ON Data'!AB:AB,'ON Data'!$E:$E,4))</f>
        <v>0</v>
      </c>
      <c r="X13" s="380">
        <f xml:space="preserve">
IF($A$4&lt;=12,SUMIFS('ON Data'!AC:AC,'ON Data'!$D:$D,$A$4,'ON Data'!$E:$E,4),SUMIFS('ON Data'!AC:AC,'ON Data'!$E:$E,4))</f>
        <v>20</v>
      </c>
      <c r="Y13" s="380">
        <f xml:space="preserve">
IF($A$4&lt;=12,SUMIFS('ON Data'!AD:AD,'ON Data'!$D:$D,$A$4,'ON Data'!$E:$E,4),SUMIFS('ON Data'!AD:AD,'ON Data'!$E:$E,4))</f>
        <v>0</v>
      </c>
      <c r="Z13" s="380">
        <f xml:space="preserve">
IF($A$4&lt;=12,SUMIFS('ON Data'!AE:AE,'ON Data'!$D:$D,$A$4,'ON Data'!$E:$E,4),SUMIFS('ON Data'!AE:AE,'ON Data'!$E:$E,4))</f>
        <v>0</v>
      </c>
      <c r="AA13" s="380">
        <f xml:space="preserve">
IF($A$4&lt;=12,SUMIFS('ON Data'!AF:AF,'ON Data'!$D:$D,$A$4,'ON Data'!$E:$E,4),SUMIFS('ON Data'!AF:AF,'ON Data'!$E:$E,4))</f>
        <v>0</v>
      </c>
      <c r="AB13" s="380">
        <f xml:space="preserve">
IF($A$4&lt;=12,SUMIFS('ON Data'!AG:AG,'ON Data'!$D:$D,$A$4,'ON Data'!$E:$E,4),SUMIFS('ON Data'!AG:AG,'ON Data'!$E:$E,4))</f>
        <v>0</v>
      </c>
      <c r="AC13" s="380">
        <f xml:space="preserve">
IF($A$4&lt;=12,SUMIFS('ON Data'!AH:AH,'ON Data'!$D:$D,$A$4,'ON Data'!$E:$E,4),SUMIFS('ON Data'!AH:AH,'ON Data'!$E:$E,4))</f>
        <v>34</v>
      </c>
      <c r="AD13" s="380">
        <f xml:space="preserve">
IF($A$4&lt;=12,SUMIFS('ON Data'!AI:AI,'ON Data'!$D:$D,$A$4,'ON Data'!$E:$E,4),SUMIFS('ON Data'!AI:AI,'ON Data'!$E:$E,4))</f>
        <v>0</v>
      </c>
      <c r="AE13" s="380">
        <f xml:space="preserve">
IF($A$4&lt;=12,SUMIFS('ON Data'!AJ:AJ,'ON Data'!$D:$D,$A$4,'ON Data'!$E:$E,4),SUMIFS('ON Data'!AJ:AJ,'ON Data'!$E:$E,4))</f>
        <v>0</v>
      </c>
      <c r="AF13" s="380">
        <f xml:space="preserve">
IF($A$4&lt;=12,SUMIFS('ON Data'!AK:AK,'ON Data'!$D:$D,$A$4,'ON Data'!$E:$E,4),SUMIFS('ON Data'!AK:AK,'ON Data'!$E:$E,4))</f>
        <v>95</v>
      </c>
      <c r="AG13" s="700">
        <f xml:space="preserve">
IF($A$4&lt;=12,SUMIFS('ON Data'!AM:AM,'ON Data'!$D:$D,$A$4,'ON Data'!$E:$E,4),SUMIFS('ON Data'!AM:AM,'ON Data'!$E:$E,4))</f>
        <v>0</v>
      </c>
      <c r="AH13" s="709"/>
    </row>
    <row r="14" spans="1:34" ht="15" thickBot="1" x14ac:dyDescent="0.35">
      <c r="A14" s="362" t="s">
        <v>224</v>
      </c>
      <c r="B14" s="381">
        <f xml:space="preserve">
IF($A$4&lt;=12,SUMIFS('ON Data'!F:F,'ON Data'!$D:$D,$A$4,'ON Data'!$E:$E,5),SUMIFS('ON Data'!F:F,'ON Data'!$E:$E,5))</f>
        <v>0</v>
      </c>
      <c r="C14" s="382">
        <f xml:space="preserve">
IF($A$4&lt;=12,SUMIFS('ON Data'!G:G,'ON Data'!$D:$D,$A$4,'ON Data'!$E:$E,5),SUMIFS('ON Data'!G:G,'ON Data'!$E:$E,5))</f>
        <v>0</v>
      </c>
      <c r="D14" s="383">
        <f xml:space="preserve">
IF($A$4&lt;=12,SUMIFS('ON Data'!H:H,'ON Data'!$D:$D,$A$4,'ON Data'!$E:$E,5),SUMIFS('ON Data'!H:H,'ON Data'!$E:$E,5))</f>
        <v>0</v>
      </c>
      <c r="E14" s="383">
        <f xml:space="preserve">
IF($A$4&lt;=12,SUMIFS('ON Data'!I:I,'ON Data'!$D:$D,$A$4,'ON Data'!$E:$E,5),SUMIFS('ON Data'!I:I,'ON Data'!$E:$E,5))</f>
        <v>0</v>
      </c>
      <c r="F14" s="383">
        <f xml:space="preserve">
IF($A$4&lt;=12,SUMIFS('ON Data'!K:K,'ON Data'!$D:$D,$A$4,'ON Data'!$E:$E,5),SUMIFS('ON Data'!K:K,'ON Data'!$E:$E,5))</f>
        <v>0</v>
      </c>
      <c r="G14" s="383">
        <f xml:space="preserve">
IF($A$4&lt;=12,SUMIFS('ON Data'!L:L,'ON Data'!$D:$D,$A$4,'ON Data'!$E:$E,5),SUMIFS('ON Data'!L:L,'ON Data'!$E:$E,5))</f>
        <v>0</v>
      </c>
      <c r="H14" s="383">
        <f xml:space="preserve">
IF($A$4&lt;=12,SUMIFS('ON Data'!M:M,'ON Data'!$D:$D,$A$4,'ON Data'!$E:$E,5),SUMIFS('ON Data'!M:M,'ON Data'!$E:$E,5))</f>
        <v>0</v>
      </c>
      <c r="I14" s="383">
        <f xml:space="preserve">
IF($A$4&lt;=12,SUMIFS('ON Data'!N:N,'ON Data'!$D:$D,$A$4,'ON Data'!$E:$E,5),SUMIFS('ON Data'!N:N,'ON Data'!$E:$E,5))</f>
        <v>0</v>
      </c>
      <c r="J14" s="383">
        <f xml:space="preserve">
IF($A$4&lt;=12,SUMIFS('ON Data'!O:O,'ON Data'!$D:$D,$A$4,'ON Data'!$E:$E,5),SUMIFS('ON Data'!O:O,'ON Data'!$E:$E,5))</f>
        <v>0</v>
      </c>
      <c r="K14" s="383">
        <f xml:space="preserve">
IF($A$4&lt;=12,SUMIFS('ON Data'!P:P,'ON Data'!$D:$D,$A$4,'ON Data'!$E:$E,5),SUMIFS('ON Data'!P:P,'ON Data'!$E:$E,5))</f>
        <v>0</v>
      </c>
      <c r="L14" s="383">
        <f xml:space="preserve">
IF($A$4&lt;=12,SUMIFS('ON Data'!Q:Q,'ON Data'!$D:$D,$A$4,'ON Data'!$E:$E,5),SUMIFS('ON Data'!Q:Q,'ON Data'!$E:$E,5))</f>
        <v>0</v>
      </c>
      <c r="M14" s="383">
        <f xml:space="preserve">
IF($A$4&lt;=12,SUMIFS('ON Data'!R:R,'ON Data'!$D:$D,$A$4,'ON Data'!$E:$E,5),SUMIFS('ON Data'!R:R,'ON Data'!$E:$E,5))</f>
        <v>0</v>
      </c>
      <c r="N14" s="383">
        <f xml:space="preserve">
IF($A$4&lt;=12,SUMIFS('ON Data'!S:S,'ON Data'!$D:$D,$A$4,'ON Data'!$E:$E,5),SUMIFS('ON Data'!S:S,'ON Data'!$E:$E,5))</f>
        <v>0</v>
      </c>
      <c r="O14" s="383">
        <f xml:space="preserve">
IF($A$4&lt;=12,SUMIFS('ON Data'!T:T,'ON Data'!$D:$D,$A$4,'ON Data'!$E:$E,5),SUMIFS('ON Data'!T:T,'ON Data'!$E:$E,5))</f>
        <v>0</v>
      </c>
      <c r="P14" s="383">
        <f xml:space="preserve">
IF($A$4&lt;=12,SUMIFS('ON Data'!U:U,'ON Data'!$D:$D,$A$4,'ON Data'!$E:$E,5),SUMIFS('ON Data'!U:U,'ON Data'!$E:$E,5))</f>
        <v>0</v>
      </c>
      <c r="Q14" s="383">
        <f xml:space="preserve">
IF($A$4&lt;=12,SUMIFS('ON Data'!V:V,'ON Data'!$D:$D,$A$4,'ON Data'!$E:$E,5),SUMIFS('ON Data'!V:V,'ON Data'!$E:$E,5))</f>
        <v>0</v>
      </c>
      <c r="R14" s="383">
        <f xml:space="preserve">
IF($A$4&lt;=12,SUMIFS('ON Data'!W:W,'ON Data'!$D:$D,$A$4,'ON Data'!$E:$E,5),SUMIFS('ON Data'!W:W,'ON Data'!$E:$E,5))</f>
        <v>0</v>
      </c>
      <c r="S14" s="383">
        <f xml:space="preserve">
IF($A$4&lt;=12,SUMIFS('ON Data'!X:X,'ON Data'!$D:$D,$A$4,'ON Data'!$E:$E,5),SUMIFS('ON Data'!X:X,'ON Data'!$E:$E,5))</f>
        <v>0</v>
      </c>
      <c r="T14" s="383">
        <f xml:space="preserve">
IF($A$4&lt;=12,SUMIFS('ON Data'!Y:Y,'ON Data'!$D:$D,$A$4,'ON Data'!$E:$E,5),SUMIFS('ON Data'!Y:Y,'ON Data'!$E:$E,5))</f>
        <v>0</v>
      </c>
      <c r="U14" s="383">
        <f xml:space="preserve">
IF($A$4&lt;=12,SUMIFS('ON Data'!Z:Z,'ON Data'!$D:$D,$A$4,'ON Data'!$E:$E,5),SUMIFS('ON Data'!Z:Z,'ON Data'!$E:$E,5))</f>
        <v>0</v>
      </c>
      <c r="V14" s="383">
        <f xml:space="preserve">
IF($A$4&lt;=12,SUMIFS('ON Data'!AA:AA,'ON Data'!$D:$D,$A$4,'ON Data'!$E:$E,5),SUMIFS('ON Data'!AA:AA,'ON Data'!$E:$E,5))</f>
        <v>0</v>
      </c>
      <c r="W14" s="383">
        <f xml:space="preserve">
IF($A$4&lt;=12,SUMIFS('ON Data'!AB:AB,'ON Data'!$D:$D,$A$4,'ON Data'!$E:$E,5),SUMIFS('ON Data'!AB:AB,'ON Data'!$E:$E,5))</f>
        <v>0</v>
      </c>
      <c r="X14" s="383">
        <f xml:space="preserve">
IF($A$4&lt;=12,SUMIFS('ON Data'!AC:AC,'ON Data'!$D:$D,$A$4,'ON Data'!$E:$E,5),SUMIFS('ON Data'!AC:AC,'ON Data'!$E:$E,5))</f>
        <v>0</v>
      </c>
      <c r="Y14" s="383">
        <f xml:space="preserve">
IF($A$4&lt;=12,SUMIFS('ON Data'!AD:AD,'ON Data'!$D:$D,$A$4,'ON Data'!$E:$E,5),SUMIFS('ON Data'!AD:AD,'ON Data'!$E:$E,5))</f>
        <v>0</v>
      </c>
      <c r="Z14" s="383">
        <f xml:space="preserve">
IF($A$4&lt;=12,SUMIFS('ON Data'!AE:AE,'ON Data'!$D:$D,$A$4,'ON Data'!$E:$E,5),SUMIFS('ON Data'!AE:AE,'ON Data'!$E:$E,5))</f>
        <v>0</v>
      </c>
      <c r="AA14" s="383">
        <f xml:space="preserve">
IF($A$4&lt;=12,SUMIFS('ON Data'!AF:AF,'ON Data'!$D:$D,$A$4,'ON Data'!$E:$E,5),SUMIFS('ON Data'!AF:AF,'ON Data'!$E:$E,5))</f>
        <v>0</v>
      </c>
      <c r="AB14" s="383">
        <f xml:space="preserve">
IF($A$4&lt;=12,SUMIFS('ON Data'!AG:AG,'ON Data'!$D:$D,$A$4,'ON Data'!$E:$E,5),SUMIFS('ON Data'!AG:AG,'ON Data'!$E:$E,5))</f>
        <v>0</v>
      </c>
      <c r="AC14" s="383">
        <f xml:space="preserve">
IF($A$4&lt;=12,SUMIFS('ON Data'!AH:AH,'ON Data'!$D:$D,$A$4,'ON Data'!$E:$E,5),SUMIFS('ON Data'!AH:AH,'ON Data'!$E:$E,5))</f>
        <v>0</v>
      </c>
      <c r="AD14" s="383">
        <f xml:space="preserve">
IF($A$4&lt;=12,SUMIFS('ON Data'!AI:AI,'ON Data'!$D:$D,$A$4,'ON Data'!$E:$E,5),SUMIFS('ON Data'!AI:AI,'ON Data'!$E:$E,5))</f>
        <v>0</v>
      </c>
      <c r="AE14" s="383">
        <f xml:space="preserve">
IF($A$4&lt;=12,SUMIFS('ON Data'!AJ:AJ,'ON Data'!$D:$D,$A$4,'ON Data'!$E:$E,5),SUMIFS('ON Data'!AJ:AJ,'ON Data'!$E:$E,5))</f>
        <v>0</v>
      </c>
      <c r="AF14" s="383">
        <f xml:space="preserve">
IF($A$4&lt;=12,SUMIFS('ON Data'!AK:AK,'ON Data'!$D:$D,$A$4,'ON Data'!$E:$E,5),SUMIFS('ON Data'!AK:AK,'ON Data'!$E:$E,5))</f>
        <v>0</v>
      </c>
      <c r="AG14" s="701">
        <f xml:space="preserve">
IF($A$4&lt;=12,SUMIFS('ON Data'!AM:AM,'ON Data'!$D:$D,$A$4,'ON Data'!$E:$E,5),SUMIFS('ON Data'!AM:AM,'ON Data'!$E:$E,5))</f>
        <v>0</v>
      </c>
      <c r="AH14" s="709"/>
    </row>
    <row r="15" spans="1:34" x14ac:dyDescent="0.3">
      <c r="A15" s="259" t="s">
        <v>234</v>
      </c>
      <c r="B15" s="384"/>
      <c r="C15" s="385"/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86"/>
      <c r="AB15" s="386"/>
      <c r="AC15" s="386"/>
      <c r="AD15" s="386"/>
      <c r="AE15" s="386"/>
      <c r="AF15" s="386"/>
      <c r="AG15" s="702"/>
      <c r="AH15" s="709"/>
    </row>
    <row r="16" spans="1:34" x14ac:dyDescent="0.3">
      <c r="A16" s="363" t="s">
        <v>225</v>
      </c>
      <c r="B16" s="378">
        <f xml:space="preserve">
IF($A$4&lt;=12,SUMIFS('ON Data'!F:F,'ON Data'!$D:$D,$A$4,'ON Data'!$E:$E,7),SUMIFS('ON Data'!F:F,'ON Data'!$E:$E,7))</f>
        <v>0</v>
      </c>
      <c r="C16" s="379">
        <f xml:space="preserve">
IF($A$4&lt;=12,SUMIFS('ON Data'!G:G,'ON Data'!$D:$D,$A$4,'ON Data'!$E:$E,7),SUMIFS('ON Data'!G:G,'ON Data'!$E:$E,7))</f>
        <v>0</v>
      </c>
      <c r="D16" s="380">
        <f xml:space="preserve">
IF($A$4&lt;=12,SUMIFS('ON Data'!H:H,'ON Data'!$D:$D,$A$4,'ON Data'!$E:$E,7),SUMIFS('ON Data'!H:H,'ON Data'!$E:$E,7))</f>
        <v>0</v>
      </c>
      <c r="E16" s="380">
        <f xml:space="preserve">
IF($A$4&lt;=12,SUMIFS('ON Data'!I:I,'ON Data'!$D:$D,$A$4,'ON Data'!$E:$E,7),SUMIFS('ON Data'!I:I,'ON Data'!$E:$E,7))</f>
        <v>0</v>
      </c>
      <c r="F16" s="380">
        <f xml:space="preserve">
IF($A$4&lt;=12,SUMIFS('ON Data'!K:K,'ON Data'!$D:$D,$A$4,'ON Data'!$E:$E,7),SUMIFS('ON Data'!K:K,'ON Data'!$E:$E,7))</f>
        <v>0</v>
      </c>
      <c r="G16" s="380">
        <f xml:space="preserve">
IF($A$4&lt;=12,SUMIFS('ON Data'!L:L,'ON Data'!$D:$D,$A$4,'ON Data'!$E:$E,7),SUMIFS('ON Data'!L:L,'ON Data'!$E:$E,7))</f>
        <v>0</v>
      </c>
      <c r="H16" s="380">
        <f xml:space="preserve">
IF($A$4&lt;=12,SUMIFS('ON Data'!M:M,'ON Data'!$D:$D,$A$4,'ON Data'!$E:$E,7),SUMIFS('ON Data'!M:M,'ON Data'!$E:$E,7))</f>
        <v>0</v>
      </c>
      <c r="I16" s="380">
        <f xml:space="preserve">
IF($A$4&lt;=12,SUMIFS('ON Data'!N:N,'ON Data'!$D:$D,$A$4,'ON Data'!$E:$E,7),SUMIFS('ON Data'!N:N,'ON Data'!$E:$E,7))</f>
        <v>0</v>
      </c>
      <c r="J16" s="380">
        <f xml:space="preserve">
IF($A$4&lt;=12,SUMIFS('ON Data'!O:O,'ON Data'!$D:$D,$A$4,'ON Data'!$E:$E,7),SUMIFS('ON Data'!O:O,'ON Data'!$E:$E,7))</f>
        <v>0</v>
      </c>
      <c r="K16" s="380">
        <f xml:space="preserve">
IF($A$4&lt;=12,SUMIFS('ON Data'!P:P,'ON Data'!$D:$D,$A$4,'ON Data'!$E:$E,7),SUMIFS('ON Data'!P:P,'ON Data'!$E:$E,7))</f>
        <v>0</v>
      </c>
      <c r="L16" s="380">
        <f xml:space="preserve">
IF($A$4&lt;=12,SUMIFS('ON Data'!Q:Q,'ON Data'!$D:$D,$A$4,'ON Data'!$E:$E,7),SUMIFS('ON Data'!Q:Q,'ON Data'!$E:$E,7))</f>
        <v>0</v>
      </c>
      <c r="M16" s="380">
        <f xml:space="preserve">
IF($A$4&lt;=12,SUMIFS('ON Data'!R:R,'ON Data'!$D:$D,$A$4,'ON Data'!$E:$E,7),SUMIFS('ON Data'!R:R,'ON Data'!$E:$E,7))</f>
        <v>0</v>
      </c>
      <c r="N16" s="380">
        <f xml:space="preserve">
IF($A$4&lt;=12,SUMIFS('ON Data'!S:S,'ON Data'!$D:$D,$A$4,'ON Data'!$E:$E,7),SUMIFS('ON Data'!S:S,'ON Data'!$E:$E,7))</f>
        <v>0</v>
      </c>
      <c r="O16" s="380">
        <f xml:space="preserve">
IF($A$4&lt;=12,SUMIFS('ON Data'!T:T,'ON Data'!$D:$D,$A$4,'ON Data'!$E:$E,7),SUMIFS('ON Data'!T:T,'ON Data'!$E:$E,7))</f>
        <v>0</v>
      </c>
      <c r="P16" s="380">
        <f xml:space="preserve">
IF($A$4&lt;=12,SUMIFS('ON Data'!U:U,'ON Data'!$D:$D,$A$4,'ON Data'!$E:$E,7),SUMIFS('ON Data'!U:U,'ON Data'!$E:$E,7))</f>
        <v>0</v>
      </c>
      <c r="Q16" s="380">
        <f xml:space="preserve">
IF($A$4&lt;=12,SUMIFS('ON Data'!V:V,'ON Data'!$D:$D,$A$4,'ON Data'!$E:$E,7),SUMIFS('ON Data'!V:V,'ON Data'!$E:$E,7))</f>
        <v>0</v>
      </c>
      <c r="R16" s="380">
        <f xml:space="preserve">
IF($A$4&lt;=12,SUMIFS('ON Data'!W:W,'ON Data'!$D:$D,$A$4,'ON Data'!$E:$E,7),SUMIFS('ON Data'!W:W,'ON Data'!$E:$E,7))</f>
        <v>0</v>
      </c>
      <c r="S16" s="380">
        <f xml:space="preserve">
IF($A$4&lt;=12,SUMIFS('ON Data'!X:X,'ON Data'!$D:$D,$A$4,'ON Data'!$E:$E,7),SUMIFS('ON Data'!X:X,'ON Data'!$E:$E,7))</f>
        <v>0</v>
      </c>
      <c r="T16" s="380">
        <f xml:space="preserve">
IF($A$4&lt;=12,SUMIFS('ON Data'!Y:Y,'ON Data'!$D:$D,$A$4,'ON Data'!$E:$E,7),SUMIFS('ON Data'!Y:Y,'ON Data'!$E:$E,7))</f>
        <v>0</v>
      </c>
      <c r="U16" s="380">
        <f xml:space="preserve">
IF($A$4&lt;=12,SUMIFS('ON Data'!Z:Z,'ON Data'!$D:$D,$A$4,'ON Data'!$E:$E,7),SUMIFS('ON Data'!Z:Z,'ON Data'!$E:$E,7))</f>
        <v>0</v>
      </c>
      <c r="V16" s="380">
        <f xml:space="preserve">
IF($A$4&lt;=12,SUMIFS('ON Data'!AA:AA,'ON Data'!$D:$D,$A$4,'ON Data'!$E:$E,7),SUMIFS('ON Data'!AA:AA,'ON Data'!$E:$E,7))</f>
        <v>0</v>
      </c>
      <c r="W16" s="380">
        <f xml:space="preserve">
IF($A$4&lt;=12,SUMIFS('ON Data'!AB:AB,'ON Data'!$D:$D,$A$4,'ON Data'!$E:$E,7),SUMIFS('ON Data'!AB:AB,'ON Data'!$E:$E,7))</f>
        <v>0</v>
      </c>
      <c r="X16" s="380">
        <f xml:space="preserve">
IF($A$4&lt;=12,SUMIFS('ON Data'!AC:AC,'ON Data'!$D:$D,$A$4,'ON Data'!$E:$E,7),SUMIFS('ON Data'!AC:AC,'ON Data'!$E:$E,7))</f>
        <v>0</v>
      </c>
      <c r="Y16" s="380">
        <f xml:space="preserve">
IF($A$4&lt;=12,SUMIFS('ON Data'!AD:AD,'ON Data'!$D:$D,$A$4,'ON Data'!$E:$E,7),SUMIFS('ON Data'!AD:AD,'ON Data'!$E:$E,7))</f>
        <v>0</v>
      </c>
      <c r="Z16" s="380">
        <f xml:space="preserve">
IF($A$4&lt;=12,SUMIFS('ON Data'!AE:AE,'ON Data'!$D:$D,$A$4,'ON Data'!$E:$E,7),SUMIFS('ON Data'!AE:AE,'ON Data'!$E:$E,7))</f>
        <v>0</v>
      </c>
      <c r="AA16" s="380">
        <f xml:space="preserve">
IF($A$4&lt;=12,SUMIFS('ON Data'!AF:AF,'ON Data'!$D:$D,$A$4,'ON Data'!$E:$E,7),SUMIFS('ON Data'!AF:AF,'ON Data'!$E:$E,7))</f>
        <v>0</v>
      </c>
      <c r="AB16" s="380">
        <f xml:space="preserve">
IF($A$4&lt;=12,SUMIFS('ON Data'!AG:AG,'ON Data'!$D:$D,$A$4,'ON Data'!$E:$E,7),SUMIFS('ON Data'!AG:AG,'ON Data'!$E:$E,7))</f>
        <v>0</v>
      </c>
      <c r="AC16" s="380">
        <f xml:space="preserve">
IF($A$4&lt;=12,SUMIFS('ON Data'!AH:AH,'ON Data'!$D:$D,$A$4,'ON Data'!$E:$E,7),SUMIFS('ON Data'!AH:AH,'ON Data'!$E:$E,7))</f>
        <v>0</v>
      </c>
      <c r="AD16" s="380">
        <f xml:space="preserve">
IF($A$4&lt;=12,SUMIFS('ON Data'!AI:AI,'ON Data'!$D:$D,$A$4,'ON Data'!$E:$E,7),SUMIFS('ON Data'!AI:AI,'ON Data'!$E:$E,7))</f>
        <v>0</v>
      </c>
      <c r="AE16" s="380">
        <f xml:space="preserve">
IF($A$4&lt;=12,SUMIFS('ON Data'!AJ:AJ,'ON Data'!$D:$D,$A$4,'ON Data'!$E:$E,7),SUMIFS('ON Data'!AJ:AJ,'ON Data'!$E:$E,7))</f>
        <v>0</v>
      </c>
      <c r="AF16" s="380">
        <f xml:space="preserve">
IF($A$4&lt;=12,SUMIFS('ON Data'!AK:AK,'ON Data'!$D:$D,$A$4,'ON Data'!$E:$E,7),SUMIFS('ON Data'!AK:AK,'ON Data'!$E:$E,7))</f>
        <v>0</v>
      </c>
      <c r="AG16" s="700">
        <f xml:space="preserve">
IF($A$4&lt;=12,SUMIFS('ON Data'!AM:AM,'ON Data'!$D:$D,$A$4,'ON Data'!$E:$E,7),SUMIFS('ON Data'!AM:AM,'ON Data'!$E:$E,7))</f>
        <v>0</v>
      </c>
      <c r="AH16" s="709"/>
    </row>
    <row r="17" spans="1:34" x14ac:dyDescent="0.3">
      <c r="A17" s="363" t="s">
        <v>226</v>
      </c>
      <c r="B17" s="378">
        <f xml:space="preserve">
IF($A$4&lt;=12,SUMIFS('ON Data'!F:F,'ON Data'!$D:$D,$A$4,'ON Data'!$E:$E,8),SUMIFS('ON Data'!F:F,'ON Data'!$E:$E,8))</f>
        <v>0</v>
      </c>
      <c r="C17" s="379">
        <f xml:space="preserve">
IF($A$4&lt;=12,SUMIFS('ON Data'!G:G,'ON Data'!$D:$D,$A$4,'ON Data'!$E:$E,8),SUMIFS('ON Data'!G:G,'ON Data'!$E:$E,8))</f>
        <v>0</v>
      </c>
      <c r="D17" s="380">
        <f xml:space="preserve">
IF($A$4&lt;=12,SUMIFS('ON Data'!H:H,'ON Data'!$D:$D,$A$4,'ON Data'!$E:$E,8),SUMIFS('ON Data'!H:H,'ON Data'!$E:$E,8))</f>
        <v>0</v>
      </c>
      <c r="E17" s="380">
        <f xml:space="preserve">
IF($A$4&lt;=12,SUMIFS('ON Data'!I:I,'ON Data'!$D:$D,$A$4,'ON Data'!$E:$E,8),SUMIFS('ON Data'!I:I,'ON Data'!$E:$E,8))</f>
        <v>0</v>
      </c>
      <c r="F17" s="380">
        <f xml:space="preserve">
IF($A$4&lt;=12,SUMIFS('ON Data'!K:K,'ON Data'!$D:$D,$A$4,'ON Data'!$E:$E,8),SUMIFS('ON Data'!K:K,'ON Data'!$E:$E,8))</f>
        <v>0</v>
      </c>
      <c r="G17" s="380">
        <f xml:space="preserve">
IF($A$4&lt;=12,SUMIFS('ON Data'!L:L,'ON Data'!$D:$D,$A$4,'ON Data'!$E:$E,8),SUMIFS('ON Data'!L:L,'ON Data'!$E:$E,8))</f>
        <v>0</v>
      </c>
      <c r="H17" s="380">
        <f xml:space="preserve">
IF($A$4&lt;=12,SUMIFS('ON Data'!M:M,'ON Data'!$D:$D,$A$4,'ON Data'!$E:$E,8),SUMIFS('ON Data'!M:M,'ON Data'!$E:$E,8))</f>
        <v>0</v>
      </c>
      <c r="I17" s="380">
        <f xml:space="preserve">
IF($A$4&lt;=12,SUMIFS('ON Data'!N:N,'ON Data'!$D:$D,$A$4,'ON Data'!$E:$E,8),SUMIFS('ON Data'!N:N,'ON Data'!$E:$E,8))</f>
        <v>0</v>
      </c>
      <c r="J17" s="380">
        <f xml:space="preserve">
IF($A$4&lt;=12,SUMIFS('ON Data'!O:O,'ON Data'!$D:$D,$A$4,'ON Data'!$E:$E,8),SUMIFS('ON Data'!O:O,'ON Data'!$E:$E,8))</f>
        <v>0</v>
      </c>
      <c r="K17" s="380">
        <f xml:space="preserve">
IF($A$4&lt;=12,SUMIFS('ON Data'!P:P,'ON Data'!$D:$D,$A$4,'ON Data'!$E:$E,8),SUMIFS('ON Data'!P:P,'ON Data'!$E:$E,8))</f>
        <v>0</v>
      </c>
      <c r="L17" s="380">
        <f xml:space="preserve">
IF($A$4&lt;=12,SUMIFS('ON Data'!Q:Q,'ON Data'!$D:$D,$A$4,'ON Data'!$E:$E,8),SUMIFS('ON Data'!Q:Q,'ON Data'!$E:$E,8))</f>
        <v>0</v>
      </c>
      <c r="M17" s="380">
        <f xml:space="preserve">
IF($A$4&lt;=12,SUMIFS('ON Data'!R:R,'ON Data'!$D:$D,$A$4,'ON Data'!$E:$E,8),SUMIFS('ON Data'!R:R,'ON Data'!$E:$E,8))</f>
        <v>0</v>
      </c>
      <c r="N17" s="380">
        <f xml:space="preserve">
IF($A$4&lt;=12,SUMIFS('ON Data'!S:S,'ON Data'!$D:$D,$A$4,'ON Data'!$E:$E,8),SUMIFS('ON Data'!S:S,'ON Data'!$E:$E,8))</f>
        <v>0</v>
      </c>
      <c r="O17" s="380">
        <f xml:space="preserve">
IF($A$4&lt;=12,SUMIFS('ON Data'!T:T,'ON Data'!$D:$D,$A$4,'ON Data'!$E:$E,8),SUMIFS('ON Data'!T:T,'ON Data'!$E:$E,8))</f>
        <v>0</v>
      </c>
      <c r="P17" s="380">
        <f xml:space="preserve">
IF($A$4&lt;=12,SUMIFS('ON Data'!U:U,'ON Data'!$D:$D,$A$4,'ON Data'!$E:$E,8),SUMIFS('ON Data'!U:U,'ON Data'!$E:$E,8))</f>
        <v>0</v>
      </c>
      <c r="Q17" s="380">
        <f xml:space="preserve">
IF($A$4&lt;=12,SUMIFS('ON Data'!V:V,'ON Data'!$D:$D,$A$4,'ON Data'!$E:$E,8),SUMIFS('ON Data'!V:V,'ON Data'!$E:$E,8))</f>
        <v>0</v>
      </c>
      <c r="R17" s="380">
        <f xml:space="preserve">
IF($A$4&lt;=12,SUMIFS('ON Data'!W:W,'ON Data'!$D:$D,$A$4,'ON Data'!$E:$E,8),SUMIFS('ON Data'!W:W,'ON Data'!$E:$E,8))</f>
        <v>0</v>
      </c>
      <c r="S17" s="380">
        <f xml:space="preserve">
IF($A$4&lt;=12,SUMIFS('ON Data'!X:X,'ON Data'!$D:$D,$A$4,'ON Data'!$E:$E,8),SUMIFS('ON Data'!X:X,'ON Data'!$E:$E,8))</f>
        <v>0</v>
      </c>
      <c r="T17" s="380">
        <f xml:space="preserve">
IF($A$4&lt;=12,SUMIFS('ON Data'!Y:Y,'ON Data'!$D:$D,$A$4,'ON Data'!$E:$E,8),SUMIFS('ON Data'!Y:Y,'ON Data'!$E:$E,8))</f>
        <v>0</v>
      </c>
      <c r="U17" s="380">
        <f xml:space="preserve">
IF($A$4&lt;=12,SUMIFS('ON Data'!Z:Z,'ON Data'!$D:$D,$A$4,'ON Data'!$E:$E,8),SUMIFS('ON Data'!Z:Z,'ON Data'!$E:$E,8))</f>
        <v>0</v>
      </c>
      <c r="V17" s="380">
        <f xml:space="preserve">
IF($A$4&lt;=12,SUMIFS('ON Data'!AA:AA,'ON Data'!$D:$D,$A$4,'ON Data'!$E:$E,8),SUMIFS('ON Data'!AA:AA,'ON Data'!$E:$E,8))</f>
        <v>0</v>
      </c>
      <c r="W17" s="380">
        <f xml:space="preserve">
IF($A$4&lt;=12,SUMIFS('ON Data'!AB:AB,'ON Data'!$D:$D,$A$4,'ON Data'!$E:$E,8),SUMIFS('ON Data'!AB:AB,'ON Data'!$E:$E,8))</f>
        <v>0</v>
      </c>
      <c r="X17" s="380">
        <f xml:space="preserve">
IF($A$4&lt;=12,SUMIFS('ON Data'!AC:AC,'ON Data'!$D:$D,$A$4,'ON Data'!$E:$E,8),SUMIFS('ON Data'!AC:AC,'ON Data'!$E:$E,8))</f>
        <v>0</v>
      </c>
      <c r="Y17" s="380">
        <f xml:space="preserve">
IF($A$4&lt;=12,SUMIFS('ON Data'!AD:AD,'ON Data'!$D:$D,$A$4,'ON Data'!$E:$E,8),SUMIFS('ON Data'!AD:AD,'ON Data'!$E:$E,8))</f>
        <v>0</v>
      </c>
      <c r="Z17" s="380">
        <f xml:space="preserve">
IF($A$4&lt;=12,SUMIFS('ON Data'!AE:AE,'ON Data'!$D:$D,$A$4,'ON Data'!$E:$E,8),SUMIFS('ON Data'!AE:AE,'ON Data'!$E:$E,8))</f>
        <v>0</v>
      </c>
      <c r="AA17" s="380">
        <f xml:space="preserve">
IF($A$4&lt;=12,SUMIFS('ON Data'!AF:AF,'ON Data'!$D:$D,$A$4,'ON Data'!$E:$E,8),SUMIFS('ON Data'!AF:AF,'ON Data'!$E:$E,8))</f>
        <v>0</v>
      </c>
      <c r="AB17" s="380">
        <f xml:space="preserve">
IF($A$4&lt;=12,SUMIFS('ON Data'!AG:AG,'ON Data'!$D:$D,$A$4,'ON Data'!$E:$E,8),SUMIFS('ON Data'!AG:AG,'ON Data'!$E:$E,8))</f>
        <v>0</v>
      </c>
      <c r="AC17" s="380">
        <f xml:space="preserve">
IF($A$4&lt;=12,SUMIFS('ON Data'!AH:AH,'ON Data'!$D:$D,$A$4,'ON Data'!$E:$E,8),SUMIFS('ON Data'!AH:AH,'ON Data'!$E:$E,8))</f>
        <v>0</v>
      </c>
      <c r="AD17" s="380">
        <f xml:space="preserve">
IF($A$4&lt;=12,SUMIFS('ON Data'!AI:AI,'ON Data'!$D:$D,$A$4,'ON Data'!$E:$E,8),SUMIFS('ON Data'!AI:AI,'ON Data'!$E:$E,8))</f>
        <v>0</v>
      </c>
      <c r="AE17" s="380">
        <f xml:space="preserve">
IF($A$4&lt;=12,SUMIFS('ON Data'!AJ:AJ,'ON Data'!$D:$D,$A$4,'ON Data'!$E:$E,8),SUMIFS('ON Data'!AJ:AJ,'ON Data'!$E:$E,8))</f>
        <v>0</v>
      </c>
      <c r="AF17" s="380">
        <f xml:space="preserve">
IF($A$4&lt;=12,SUMIFS('ON Data'!AK:AK,'ON Data'!$D:$D,$A$4,'ON Data'!$E:$E,8),SUMIFS('ON Data'!AK:AK,'ON Data'!$E:$E,8))</f>
        <v>0</v>
      </c>
      <c r="AG17" s="700">
        <f xml:space="preserve">
IF($A$4&lt;=12,SUMIFS('ON Data'!AM:AM,'ON Data'!$D:$D,$A$4,'ON Data'!$E:$E,8),SUMIFS('ON Data'!AM:AM,'ON Data'!$E:$E,8))</f>
        <v>0</v>
      </c>
      <c r="AH17" s="709"/>
    </row>
    <row r="18" spans="1:34" x14ac:dyDescent="0.3">
      <c r="A18" s="363" t="s">
        <v>227</v>
      </c>
      <c r="B18" s="378">
        <f xml:space="preserve">
B19-B16-B17</f>
        <v>331766</v>
      </c>
      <c r="C18" s="379">
        <f t="shared" ref="C18" si="0" xml:space="preserve">
C19-C16-C17</f>
        <v>0</v>
      </c>
      <c r="D18" s="380">
        <f t="shared" ref="D18:AG18" si="1" xml:space="preserve">
D19-D16-D17</f>
        <v>249801</v>
      </c>
      <c r="E18" s="380">
        <f t="shared" si="1"/>
        <v>0</v>
      </c>
      <c r="F18" s="380">
        <f t="shared" si="1"/>
        <v>74265</v>
      </c>
      <c r="G18" s="380">
        <f t="shared" si="1"/>
        <v>0</v>
      </c>
      <c r="H18" s="380">
        <f t="shared" si="1"/>
        <v>0</v>
      </c>
      <c r="I18" s="380">
        <f t="shared" si="1"/>
        <v>0</v>
      </c>
      <c r="J18" s="380">
        <f t="shared" si="1"/>
        <v>0</v>
      </c>
      <c r="K18" s="380">
        <f t="shared" si="1"/>
        <v>0</v>
      </c>
      <c r="L18" s="380">
        <f t="shared" si="1"/>
        <v>0</v>
      </c>
      <c r="M18" s="380">
        <f t="shared" si="1"/>
        <v>0</v>
      </c>
      <c r="N18" s="380">
        <f t="shared" si="1"/>
        <v>0</v>
      </c>
      <c r="O18" s="380">
        <f t="shared" si="1"/>
        <v>0</v>
      </c>
      <c r="P18" s="380">
        <f t="shared" si="1"/>
        <v>0</v>
      </c>
      <c r="Q18" s="380">
        <f t="shared" si="1"/>
        <v>0</v>
      </c>
      <c r="R18" s="380">
        <f t="shared" si="1"/>
        <v>0</v>
      </c>
      <c r="S18" s="380">
        <f t="shared" si="1"/>
        <v>0</v>
      </c>
      <c r="T18" s="380">
        <f t="shared" si="1"/>
        <v>0</v>
      </c>
      <c r="U18" s="380">
        <f t="shared" si="1"/>
        <v>0</v>
      </c>
      <c r="V18" s="380">
        <f t="shared" si="1"/>
        <v>0</v>
      </c>
      <c r="W18" s="380">
        <f t="shared" si="1"/>
        <v>0</v>
      </c>
      <c r="X18" s="380">
        <f t="shared" si="1"/>
        <v>900</v>
      </c>
      <c r="Y18" s="380">
        <f t="shared" si="1"/>
        <v>0</v>
      </c>
      <c r="Z18" s="380">
        <f t="shared" si="1"/>
        <v>2000</v>
      </c>
      <c r="AA18" s="380">
        <f t="shared" si="1"/>
        <v>0</v>
      </c>
      <c r="AB18" s="380">
        <f t="shared" si="1"/>
        <v>0</v>
      </c>
      <c r="AC18" s="380">
        <f t="shared" si="1"/>
        <v>4800</v>
      </c>
      <c r="AD18" s="380">
        <f t="shared" si="1"/>
        <v>0</v>
      </c>
      <c r="AE18" s="380">
        <f t="shared" si="1"/>
        <v>0</v>
      </c>
      <c r="AF18" s="380">
        <f t="shared" si="1"/>
        <v>0</v>
      </c>
      <c r="AG18" s="700">
        <f t="shared" si="1"/>
        <v>0</v>
      </c>
      <c r="AH18" s="709"/>
    </row>
    <row r="19" spans="1:34" ht="15" thickBot="1" x14ac:dyDescent="0.35">
      <c r="A19" s="364" t="s">
        <v>228</v>
      </c>
      <c r="B19" s="387">
        <f xml:space="preserve">
IF($A$4&lt;=12,SUMIFS('ON Data'!F:F,'ON Data'!$D:$D,$A$4,'ON Data'!$E:$E,9),SUMIFS('ON Data'!F:F,'ON Data'!$E:$E,9))</f>
        <v>331766</v>
      </c>
      <c r="C19" s="388">
        <f xml:space="preserve">
IF($A$4&lt;=12,SUMIFS('ON Data'!G:G,'ON Data'!$D:$D,$A$4,'ON Data'!$E:$E,9),SUMIFS('ON Data'!G:G,'ON Data'!$E:$E,9))</f>
        <v>0</v>
      </c>
      <c r="D19" s="389">
        <f xml:space="preserve">
IF($A$4&lt;=12,SUMIFS('ON Data'!H:H,'ON Data'!$D:$D,$A$4,'ON Data'!$E:$E,9),SUMIFS('ON Data'!H:H,'ON Data'!$E:$E,9))</f>
        <v>249801</v>
      </c>
      <c r="E19" s="389">
        <f xml:space="preserve">
IF($A$4&lt;=12,SUMIFS('ON Data'!I:I,'ON Data'!$D:$D,$A$4,'ON Data'!$E:$E,9),SUMIFS('ON Data'!I:I,'ON Data'!$E:$E,9))</f>
        <v>0</v>
      </c>
      <c r="F19" s="389">
        <f xml:space="preserve">
IF($A$4&lt;=12,SUMIFS('ON Data'!K:K,'ON Data'!$D:$D,$A$4,'ON Data'!$E:$E,9),SUMIFS('ON Data'!K:K,'ON Data'!$E:$E,9))</f>
        <v>74265</v>
      </c>
      <c r="G19" s="389">
        <f xml:space="preserve">
IF($A$4&lt;=12,SUMIFS('ON Data'!L:L,'ON Data'!$D:$D,$A$4,'ON Data'!$E:$E,9),SUMIFS('ON Data'!L:L,'ON Data'!$E:$E,9))</f>
        <v>0</v>
      </c>
      <c r="H19" s="389">
        <f xml:space="preserve">
IF($A$4&lt;=12,SUMIFS('ON Data'!M:M,'ON Data'!$D:$D,$A$4,'ON Data'!$E:$E,9),SUMIFS('ON Data'!M:M,'ON Data'!$E:$E,9))</f>
        <v>0</v>
      </c>
      <c r="I19" s="389">
        <f xml:space="preserve">
IF($A$4&lt;=12,SUMIFS('ON Data'!N:N,'ON Data'!$D:$D,$A$4,'ON Data'!$E:$E,9),SUMIFS('ON Data'!N:N,'ON Data'!$E:$E,9))</f>
        <v>0</v>
      </c>
      <c r="J19" s="389">
        <f xml:space="preserve">
IF($A$4&lt;=12,SUMIFS('ON Data'!O:O,'ON Data'!$D:$D,$A$4,'ON Data'!$E:$E,9),SUMIFS('ON Data'!O:O,'ON Data'!$E:$E,9))</f>
        <v>0</v>
      </c>
      <c r="K19" s="389">
        <f xml:space="preserve">
IF($A$4&lt;=12,SUMIFS('ON Data'!P:P,'ON Data'!$D:$D,$A$4,'ON Data'!$E:$E,9),SUMIFS('ON Data'!P:P,'ON Data'!$E:$E,9))</f>
        <v>0</v>
      </c>
      <c r="L19" s="389">
        <f xml:space="preserve">
IF($A$4&lt;=12,SUMIFS('ON Data'!Q:Q,'ON Data'!$D:$D,$A$4,'ON Data'!$E:$E,9),SUMIFS('ON Data'!Q:Q,'ON Data'!$E:$E,9))</f>
        <v>0</v>
      </c>
      <c r="M19" s="389">
        <f xml:space="preserve">
IF($A$4&lt;=12,SUMIFS('ON Data'!R:R,'ON Data'!$D:$D,$A$4,'ON Data'!$E:$E,9),SUMIFS('ON Data'!R:R,'ON Data'!$E:$E,9))</f>
        <v>0</v>
      </c>
      <c r="N19" s="389">
        <f xml:space="preserve">
IF($A$4&lt;=12,SUMIFS('ON Data'!S:S,'ON Data'!$D:$D,$A$4,'ON Data'!$E:$E,9),SUMIFS('ON Data'!S:S,'ON Data'!$E:$E,9))</f>
        <v>0</v>
      </c>
      <c r="O19" s="389">
        <f xml:space="preserve">
IF($A$4&lt;=12,SUMIFS('ON Data'!T:T,'ON Data'!$D:$D,$A$4,'ON Data'!$E:$E,9),SUMIFS('ON Data'!T:T,'ON Data'!$E:$E,9))</f>
        <v>0</v>
      </c>
      <c r="P19" s="389">
        <f xml:space="preserve">
IF($A$4&lt;=12,SUMIFS('ON Data'!U:U,'ON Data'!$D:$D,$A$4,'ON Data'!$E:$E,9),SUMIFS('ON Data'!U:U,'ON Data'!$E:$E,9))</f>
        <v>0</v>
      </c>
      <c r="Q19" s="389">
        <f xml:space="preserve">
IF($A$4&lt;=12,SUMIFS('ON Data'!V:V,'ON Data'!$D:$D,$A$4,'ON Data'!$E:$E,9),SUMIFS('ON Data'!V:V,'ON Data'!$E:$E,9))</f>
        <v>0</v>
      </c>
      <c r="R19" s="389">
        <f xml:space="preserve">
IF($A$4&lt;=12,SUMIFS('ON Data'!W:W,'ON Data'!$D:$D,$A$4,'ON Data'!$E:$E,9),SUMIFS('ON Data'!W:W,'ON Data'!$E:$E,9))</f>
        <v>0</v>
      </c>
      <c r="S19" s="389">
        <f xml:space="preserve">
IF($A$4&lt;=12,SUMIFS('ON Data'!X:X,'ON Data'!$D:$D,$A$4,'ON Data'!$E:$E,9),SUMIFS('ON Data'!X:X,'ON Data'!$E:$E,9))</f>
        <v>0</v>
      </c>
      <c r="T19" s="389">
        <f xml:space="preserve">
IF($A$4&lt;=12,SUMIFS('ON Data'!Y:Y,'ON Data'!$D:$D,$A$4,'ON Data'!$E:$E,9),SUMIFS('ON Data'!Y:Y,'ON Data'!$E:$E,9))</f>
        <v>0</v>
      </c>
      <c r="U19" s="389">
        <f xml:space="preserve">
IF($A$4&lt;=12,SUMIFS('ON Data'!Z:Z,'ON Data'!$D:$D,$A$4,'ON Data'!$E:$E,9),SUMIFS('ON Data'!Z:Z,'ON Data'!$E:$E,9))</f>
        <v>0</v>
      </c>
      <c r="V19" s="389">
        <f xml:space="preserve">
IF($A$4&lt;=12,SUMIFS('ON Data'!AA:AA,'ON Data'!$D:$D,$A$4,'ON Data'!$E:$E,9),SUMIFS('ON Data'!AA:AA,'ON Data'!$E:$E,9))</f>
        <v>0</v>
      </c>
      <c r="W19" s="389">
        <f xml:space="preserve">
IF($A$4&lt;=12,SUMIFS('ON Data'!AB:AB,'ON Data'!$D:$D,$A$4,'ON Data'!$E:$E,9),SUMIFS('ON Data'!AB:AB,'ON Data'!$E:$E,9))</f>
        <v>0</v>
      </c>
      <c r="X19" s="389">
        <f xml:space="preserve">
IF($A$4&lt;=12,SUMIFS('ON Data'!AC:AC,'ON Data'!$D:$D,$A$4,'ON Data'!$E:$E,9),SUMIFS('ON Data'!AC:AC,'ON Data'!$E:$E,9))</f>
        <v>900</v>
      </c>
      <c r="Y19" s="389">
        <f xml:space="preserve">
IF($A$4&lt;=12,SUMIFS('ON Data'!AD:AD,'ON Data'!$D:$D,$A$4,'ON Data'!$E:$E,9),SUMIFS('ON Data'!AD:AD,'ON Data'!$E:$E,9))</f>
        <v>0</v>
      </c>
      <c r="Z19" s="389">
        <f xml:space="preserve">
IF($A$4&lt;=12,SUMIFS('ON Data'!AE:AE,'ON Data'!$D:$D,$A$4,'ON Data'!$E:$E,9),SUMIFS('ON Data'!AE:AE,'ON Data'!$E:$E,9))</f>
        <v>2000</v>
      </c>
      <c r="AA19" s="389">
        <f xml:space="preserve">
IF($A$4&lt;=12,SUMIFS('ON Data'!AF:AF,'ON Data'!$D:$D,$A$4,'ON Data'!$E:$E,9),SUMIFS('ON Data'!AF:AF,'ON Data'!$E:$E,9))</f>
        <v>0</v>
      </c>
      <c r="AB19" s="389">
        <f xml:space="preserve">
IF($A$4&lt;=12,SUMIFS('ON Data'!AG:AG,'ON Data'!$D:$D,$A$4,'ON Data'!$E:$E,9),SUMIFS('ON Data'!AG:AG,'ON Data'!$E:$E,9))</f>
        <v>0</v>
      </c>
      <c r="AC19" s="389">
        <f xml:space="preserve">
IF($A$4&lt;=12,SUMIFS('ON Data'!AH:AH,'ON Data'!$D:$D,$A$4,'ON Data'!$E:$E,9),SUMIFS('ON Data'!AH:AH,'ON Data'!$E:$E,9))</f>
        <v>4800</v>
      </c>
      <c r="AD19" s="389">
        <f xml:space="preserve">
IF($A$4&lt;=12,SUMIFS('ON Data'!AI:AI,'ON Data'!$D:$D,$A$4,'ON Data'!$E:$E,9),SUMIFS('ON Data'!AI:AI,'ON Data'!$E:$E,9))</f>
        <v>0</v>
      </c>
      <c r="AE19" s="389">
        <f xml:space="preserve">
IF($A$4&lt;=12,SUMIFS('ON Data'!AJ:AJ,'ON Data'!$D:$D,$A$4,'ON Data'!$E:$E,9),SUMIFS('ON Data'!AJ:AJ,'ON Data'!$E:$E,9))</f>
        <v>0</v>
      </c>
      <c r="AF19" s="389">
        <f xml:space="preserve">
IF($A$4&lt;=12,SUMIFS('ON Data'!AK:AK,'ON Data'!$D:$D,$A$4,'ON Data'!$E:$E,9),SUMIFS('ON Data'!AK:AK,'ON Data'!$E:$E,9))</f>
        <v>0</v>
      </c>
      <c r="AG19" s="703">
        <f xml:space="preserve">
IF($A$4&lt;=12,SUMIFS('ON Data'!AM:AM,'ON Data'!$D:$D,$A$4,'ON Data'!$E:$E,9),SUMIFS('ON Data'!AM:AM,'ON Data'!$E:$E,9))</f>
        <v>0</v>
      </c>
      <c r="AH19" s="709"/>
    </row>
    <row r="20" spans="1:34" ht="15" collapsed="1" thickBot="1" x14ac:dyDescent="0.35">
      <c r="A20" s="365" t="s">
        <v>69</v>
      </c>
      <c r="B20" s="390">
        <f xml:space="preserve">
IF($A$4&lt;=12,SUMIFS('ON Data'!F:F,'ON Data'!$D:$D,$A$4,'ON Data'!$E:$E,6),SUMIFS('ON Data'!F:F,'ON Data'!$E:$E,6))</f>
        <v>15560055</v>
      </c>
      <c r="C20" s="391">
        <f xml:space="preserve">
IF($A$4&lt;=12,SUMIFS('ON Data'!G:G,'ON Data'!$D:$D,$A$4,'ON Data'!$E:$E,6),SUMIFS('ON Data'!G:G,'ON Data'!$E:$E,6))</f>
        <v>0</v>
      </c>
      <c r="D20" s="392">
        <f xml:space="preserve">
IF($A$4&lt;=12,SUMIFS('ON Data'!H:H,'ON Data'!$D:$D,$A$4,'ON Data'!$E:$E,6),SUMIFS('ON Data'!H:H,'ON Data'!$E:$E,6))</f>
        <v>7314239</v>
      </c>
      <c r="E20" s="392">
        <f xml:space="preserve">
IF($A$4&lt;=12,SUMIFS('ON Data'!I:I,'ON Data'!$D:$D,$A$4,'ON Data'!$E:$E,6),SUMIFS('ON Data'!I:I,'ON Data'!$E:$E,6))</f>
        <v>0</v>
      </c>
      <c r="F20" s="392">
        <f xml:space="preserve">
IF($A$4&lt;=12,SUMIFS('ON Data'!K:K,'ON Data'!$D:$D,$A$4,'ON Data'!$E:$E,6),SUMIFS('ON Data'!K:K,'ON Data'!$E:$E,6))</f>
        <v>7070966</v>
      </c>
      <c r="G20" s="392">
        <f xml:space="preserve">
IF($A$4&lt;=12,SUMIFS('ON Data'!L:L,'ON Data'!$D:$D,$A$4,'ON Data'!$E:$E,6),SUMIFS('ON Data'!L:L,'ON Data'!$E:$E,6))</f>
        <v>0</v>
      </c>
      <c r="H20" s="392">
        <f xml:space="preserve">
IF($A$4&lt;=12,SUMIFS('ON Data'!M:M,'ON Data'!$D:$D,$A$4,'ON Data'!$E:$E,6),SUMIFS('ON Data'!M:M,'ON Data'!$E:$E,6))</f>
        <v>0</v>
      </c>
      <c r="I20" s="392">
        <f xml:space="preserve">
IF($A$4&lt;=12,SUMIFS('ON Data'!N:N,'ON Data'!$D:$D,$A$4,'ON Data'!$E:$E,6),SUMIFS('ON Data'!N:N,'ON Data'!$E:$E,6))</f>
        <v>0</v>
      </c>
      <c r="J20" s="392">
        <f xml:space="preserve">
IF($A$4&lt;=12,SUMIFS('ON Data'!O:O,'ON Data'!$D:$D,$A$4,'ON Data'!$E:$E,6),SUMIFS('ON Data'!O:O,'ON Data'!$E:$E,6))</f>
        <v>0</v>
      </c>
      <c r="K20" s="392">
        <f xml:space="preserve">
IF($A$4&lt;=12,SUMIFS('ON Data'!P:P,'ON Data'!$D:$D,$A$4,'ON Data'!$E:$E,6),SUMIFS('ON Data'!P:P,'ON Data'!$E:$E,6))</f>
        <v>0</v>
      </c>
      <c r="L20" s="392">
        <f xml:space="preserve">
IF($A$4&lt;=12,SUMIFS('ON Data'!Q:Q,'ON Data'!$D:$D,$A$4,'ON Data'!$E:$E,6),SUMIFS('ON Data'!Q:Q,'ON Data'!$E:$E,6))</f>
        <v>0</v>
      </c>
      <c r="M20" s="392">
        <f xml:space="preserve">
IF($A$4&lt;=12,SUMIFS('ON Data'!R:R,'ON Data'!$D:$D,$A$4,'ON Data'!$E:$E,6),SUMIFS('ON Data'!R:R,'ON Data'!$E:$E,6))</f>
        <v>0</v>
      </c>
      <c r="N20" s="392">
        <f xml:space="preserve">
IF($A$4&lt;=12,SUMIFS('ON Data'!S:S,'ON Data'!$D:$D,$A$4,'ON Data'!$E:$E,6),SUMIFS('ON Data'!S:S,'ON Data'!$E:$E,6))</f>
        <v>0</v>
      </c>
      <c r="O20" s="392">
        <f xml:space="preserve">
IF($A$4&lt;=12,SUMIFS('ON Data'!T:T,'ON Data'!$D:$D,$A$4,'ON Data'!$E:$E,6),SUMIFS('ON Data'!T:T,'ON Data'!$E:$E,6))</f>
        <v>0</v>
      </c>
      <c r="P20" s="392">
        <f xml:space="preserve">
IF($A$4&lt;=12,SUMIFS('ON Data'!U:U,'ON Data'!$D:$D,$A$4,'ON Data'!$E:$E,6),SUMIFS('ON Data'!U:U,'ON Data'!$E:$E,6))</f>
        <v>0</v>
      </c>
      <c r="Q20" s="392">
        <f xml:space="preserve">
IF($A$4&lt;=12,SUMIFS('ON Data'!V:V,'ON Data'!$D:$D,$A$4,'ON Data'!$E:$E,6),SUMIFS('ON Data'!V:V,'ON Data'!$E:$E,6))</f>
        <v>0</v>
      </c>
      <c r="R20" s="392">
        <f xml:space="preserve">
IF($A$4&lt;=12,SUMIFS('ON Data'!W:W,'ON Data'!$D:$D,$A$4,'ON Data'!$E:$E,6),SUMIFS('ON Data'!W:W,'ON Data'!$E:$E,6))</f>
        <v>0</v>
      </c>
      <c r="S20" s="392">
        <f xml:space="preserve">
IF($A$4&lt;=12,SUMIFS('ON Data'!X:X,'ON Data'!$D:$D,$A$4,'ON Data'!$E:$E,6),SUMIFS('ON Data'!X:X,'ON Data'!$E:$E,6))</f>
        <v>0</v>
      </c>
      <c r="T20" s="392">
        <f xml:space="preserve">
IF($A$4&lt;=12,SUMIFS('ON Data'!Y:Y,'ON Data'!$D:$D,$A$4,'ON Data'!$E:$E,6),SUMIFS('ON Data'!Y:Y,'ON Data'!$E:$E,6))</f>
        <v>0</v>
      </c>
      <c r="U20" s="392">
        <f xml:space="preserve">
IF($A$4&lt;=12,SUMIFS('ON Data'!Z:Z,'ON Data'!$D:$D,$A$4,'ON Data'!$E:$E,6),SUMIFS('ON Data'!Z:Z,'ON Data'!$E:$E,6))</f>
        <v>0</v>
      </c>
      <c r="V20" s="392">
        <f xml:space="preserve">
IF($A$4&lt;=12,SUMIFS('ON Data'!AA:AA,'ON Data'!$D:$D,$A$4,'ON Data'!$E:$E,6),SUMIFS('ON Data'!AA:AA,'ON Data'!$E:$E,6))</f>
        <v>0</v>
      </c>
      <c r="W20" s="392">
        <f xml:space="preserve">
IF($A$4&lt;=12,SUMIFS('ON Data'!AB:AB,'ON Data'!$D:$D,$A$4,'ON Data'!$E:$E,6),SUMIFS('ON Data'!AB:AB,'ON Data'!$E:$E,6))</f>
        <v>0</v>
      </c>
      <c r="X20" s="392">
        <f xml:space="preserve">
IF($A$4&lt;=12,SUMIFS('ON Data'!AC:AC,'ON Data'!$D:$D,$A$4,'ON Data'!$E:$E,6),SUMIFS('ON Data'!AC:AC,'ON Data'!$E:$E,6))</f>
        <v>282693</v>
      </c>
      <c r="Y20" s="392">
        <f xml:space="preserve">
IF($A$4&lt;=12,SUMIFS('ON Data'!AD:AD,'ON Data'!$D:$D,$A$4,'ON Data'!$E:$E,6),SUMIFS('ON Data'!AD:AD,'ON Data'!$E:$E,6))</f>
        <v>0</v>
      </c>
      <c r="Z20" s="392">
        <f xml:space="preserve">
IF($A$4&lt;=12,SUMIFS('ON Data'!AE:AE,'ON Data'!$D:$D,$A$4,'ON Data'!$E:$E,6),SUMIFS('ON Data'!AE:AE,'ON Data'!$E:$E,6))</f>
        <v>157005</v>
      </c>
      <c r="AA20" s="392">
        <f xml:space="preserve">
IF($A$4&lt;=12,SUMIFS('ON Data'!AF:AF,'ON Data'!$D:$D,$A$4,'ON Data'!$E:$E,6),SUMIFS('ON Data'!AF:AF,'ON Data'!$E:$E,6))</f>
        <v>0</v>
      </c>
      <c r="AB20" s="392">
        <f xml:space="preserve">
IF($A$4&lt;=12,SUMIFS('ON Data'!AG:AG,'ON Data'!$D:$D,$A$4,'ON Data'!$E:$E,6),SUMIFS('ON Data'!AG:AG,'ON Data'!$E:$E,6))</f>
        <v>0</v>
      </c>
      <c r="AC20" s="392">
        <f xml:space="preserve">
IF($A$4&lt;=12,SUMIFS('ON Data'!AH:AH,'ON Data'!$D:$D,$A$4,'ON Data'!$E:$E,6),SUMIFS('ON Data'!AH:AH,'ON Data'!$E:$E,6))</f>
        <v>380898</v>
      </c>
      <c r="AD20" s="392">
        <f xml:space="preserve">
IF($A$4&lt;=12,SUMIFS('ON Data'!AI:AI,'ON Data'!$D:$D,$A$4,'ON Data'!$E:$E,6),SUMIFS('ON Data'!AI:AI,'ON Data'!$E:$E,6))</f>
        <v>0</v>
      </c>
      <c r="AE20" s="392">
        <f xml:space="preserve">
IF($A$4&lt;=12,SUMIFS('ON Data'!AJ:AJ,'ON Data'!$D:$D,$A$4,'ON Data'!$E:$E,6),SUMIFS('ON Data'!AJ:AJ,'ON Data'!$E:$E,6))</f>
        <v>0</v>
      </c>
      <c r="AF20" s="392">
        <f xml:space="preserve">
IF($A$4&lt;=12,SUMIFS('ON Data'!AK:AK,'ON Data'!$D:$D,$A$4,'ON Data'!$E:$E,6),SUMIFS('ON Data'!AK:AK,'ON Data'!$E:$E,6))</f>
        <v>176995</v>
      </c>
      <c r="AG20" s="704">
        <f xml:space="preserve">
IF($A$4&lt;=12,SUMIFS('ON Data'!AM:AM,'ON Data'!$D:$D,$A$4,'ON Data'!$E:$E,6),SUMIFS('ON Data'!AM:AM,'ON Data'!$E:$E,6))</f>
        <v>177259</v>
      </c>
      <c r="AH20" s="709"/>
    </row>
    <row r="21" spans="1:34" ht="15" hidden="1" outlineLevel="1" thickBot="1" x14ac:dyDescent="0.35">
      <c r="A21" s="358" t="s">
        <v>107</v>
      </c>
      <c r="B21" s="378"/>
      <c r="C21" s="379"/>
      <c r="D21" s="380"/>
      <c r="E21" s="380"/>
      <c r="F21" s="380"/>
      <c r="G21" s="380"/>
      <c r="H21" s="380"/>
      <c r="I21" s="380"/>
      <c r="J21" s="380"/>
      <c r="K21" s="380"/>
      <c r="L21" s="380"/>
      <c r="M21" s="380"/>
      <c r="N21" s="380"/>
      <c r="O21" s="380"/>
      <c r="P21" s="380"/>
      <c r="Q21" s="380"/>
      <c r="R21" s="380"/>
      <c r="S21" s="380"/>
      <c r="T21" s="380"/>
      <c r="U21" s="380"/>
      <c r="V21" s="380"/>
      <c r="W21" s="380"/>
      <c r="X21" s="380"/>
      <c r="Y21" s="380"/>
      <c r="Z21" s="380"/>
      <c r="AA21" s="380"/>
      <c r="AB21" s="380"/>
      <c r="AC21" s="380"/>
      <c r="AD21" s="380"/>
      <c r="AE21" s="380"/>
      <c r="AF21" s="380"/>
      <c r="AG21" s="700"/>
      <c r="AH21" s="709"/>
    </row>
    <row r="22" spans="1:34" ht="15" hidden="1" outlineLevel="1" thickBot="1" x14ac:dyDescent="0.35">
      <c r="A22" s="358" t="s">
        <v>71</v>
      </c>
      <c r="B22" s="378"/>
      <c r="C22" s="379"/>
      <c r="D22" s="380"/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0"/>
      <c r="P22" s="380"/>
      <c r="Q22" s="380"/>
      <c r="R22" s="380"/>
      <c r="S22" s="380"/>
      <c r="T22" s="380"/>
      <c r="U22" s="380"/>
      <c r="V22" s="380"/>
      <c r="W22" s="380"/>
      <c r="X22" s="380"/>
      <c r="Y22" s="380"/>
      <c r="Z22" s="380"/>
      <c r="AA22" s="380"/>
      <c r="AB22" s="380"/>
      <c r="AC22" s="380"/>
      <c r="AD22" s="380"/>
      <c r="AE22" s="380"/>
      <c r="AF22" s="380"/>
      <c r="AG22" s="700"/>
      <c r="AH22" s="709"/>
    </row>
    <row r="23" spans="1:34" ht="15" hidden="1" outlineLevel="1" thickBot="1" x14ac:dyDescent="0.35">
      <c r="A23" s="366" t="s">
        <v>44</v>
      </c>
      <c r="B23" s="381"/>
      <c r="C23" s="382"/>
      <c r="D23" s="383"/>
      <c r="E23" s="383"/>
      <c r="F23" s="383"/>
      <c r="G23" s="383"/>
      <c r="H23" s="383"/>
      <c r="I23" s="383"/>
      <c r="J23" s="383"/>
      <c r="K23" s="383"/>
      <c r="L23" s="383"/>
      <c r="M23" s="383"/>
      <c r="N23" s="383"/>
      <c r="O23" s="383"/>
      <c r="P23" s="383"/>
      <c r="Q23" s="383"/>
      <c r="R23" s="383"/>
      <c r="S23" s="383"/>
      <c r="T23" s="383"/>
      <c r="U23" s="383"/>
      <c r="V23" s="383"/>
      <c r="W23" s="383"/>
      <c r="X23" s="383"/>
      <c r="Y23" s="383"/>
      <c r="Z23" s="383"/>
      <c r="AA23" s="383"/>
      <c r="AB23" s="383"/>
      <c r="AC23" s="383"/>
      <c r="AD23" s="383"/>
      <c r="AE23" s="383"/>
      <c r="AF23" s="383"/>
      <c r="AG23" s="701"/>
      <c r="AH23" s="709"/>
    </row>
    <row r="24" spans="1:34" x14ac:dyDescent="0.3">
      <c r="A24" s="360" t="s">
        <v>229</v>
      </c>
      <c r="B24" s="407" t="s">
        <v>3</v>
      </c>
      <c r="C24" s="710" t="s">
        <v>240</v>
      </c>
      <c r="D24" s="685"/>
      <c r="E24" s="686"/>
      <c r="F24" s="686" t="s">
        <v>241</v>
      </c>
      <c r="G24" s="686"/>
      <c r="H24" s="686"/>
      <c r="I24" s="686"/>
      <c r="J24" s="686"/>
      <c r="K24" s="686"/>
      <c r="L24" s="686"/>
      <c r="M24" s="686"/>
      <c r="N24" s="686"/>
      <c r="O24" s="686"/>
      <c r="P24" s="686"/>
      <c r="Q24" s="686"/>
      <c r="R24" s="686"/>
      <c r="S24" s="686"/>
      <c r="T24" s="686"/>
      <c r="U24" s="686"/>
      <c r="V24" s="686"/>
      <c r="W24" s="686"/>
      <c r="X24" s="686"/>
      <c r="Y24" s="686"/>
      <c r="Z24" s="686"/>
      <c r="AA24" s="686"/>
      <c r="AB24" s="686"/>
      <c r="AC24" s="686"/>
      <c r="AD24" s="686"/>
      <c r="AE24" s="686"/>
      <c r="AF24" s="686"/>
      <c r="AG24" s="705" t="s">
        <v>242</v>
      </c>
      <c r="AH24" s="709"/>
    </row>
    <row r="25" spans="1:34" x14ac:dyDescent="0.3">
      <c r="A25" s="361" t="s">
        <v>69</v>
      </c>
      <c r="B25" s="378">
        <f xml:space="preserve">
SUM(C25:AG25)</f>
        <v>37560</v>
      </c>
      <c r="C25" s="711">
        <f xml:space="preserve">
IF($A$4&lt;=12,SUMIFS('ON Data'!H:H,'ON Data'!$D:$D,$A$4,'ON Data'!$E:$E,10),SUMIFS('ON Data'!H:H,'ON Data'!$E:$E,10))</f>
        <v>2500</v>
      </c>
      <c r="D25" s="687"/>
      <c r="E25" s="688"/>
      <c r="F25" s="688">
        <f xml:space="preserve">
IF($A$4&lt;=12,SUMIFS('ON Data'!K:K,'ON Data'!$D:$D,$A$4,'ON Data'!$E:$E,10),SUMIFS('ON Data'!K:K,'ON Data'!$E:$E,10))</f>
        <v>35060</v>
      </c>
      <c r="G25" s="688"/>
      <c r="H25" s="688"/>
      <c r="I25" s="688"/>
      <c r="J25" s="688"/>
      <c r="K25" s="688"/>
      <c r="L25" s="688"/>
      <c r="M25" s="688"/>
      <c r="N25" s="688"/>
      <c r="O25" s="688"/>
      <c r="P25" s="688"/>
      <c r="Q25" s="688"/>
      <c r="R25" s="688"/>
      <c r="S25" s="688"/>
      <c r="T25" s="688"/>
      <c r="U25" s="688"/>
      <c r="V25" s="688"/>
      <c r="W25" s="688"/>
      <c r="X25" s="688"/>
      <c r="Y25" s="688"/>
      <c r="Z25" s="688"/>
      <c r="AA25" s="688"/>
      <c r="AB25" s="688"/>
      <c r="AC25" s="688"/>
      <c r="AD25" s="688"/>
      <c r="AE25" s="688"/>
      <c r="AF25" s="688"/>
      <c r="AG25" s="706">
        <f xml:space="preserve">
IF($A$4&lt;=12,SUMIFS('ON Data'!AM:AM,'ON Data'!$D:$D,$A$4,'ON Data'!$E:$E,10),SUMIFS('ON Data'!AM:AM,'ON Data'!$E:$E,10))</f>
        <v>0</v>
      </c>
      <c r="AH25" s="709"/>
    </row>
    <row r="26" spans="1:34" x14ac:dyDescent="0.3">
      <c r="A26" s="367" t="s">
        <v>239</v>
      </c>
      <c r="B26" s="387">
        <f xml:space="preserve">
SUM(C26:AG26)</f>
        <v>32272</v>
      </c>
      <c r="C26" s="711">
        <f xml:space="preserve">
IF($A$4&lt;=12,SUMIFS('ON Data'!H:H,'ON Data'!$D:$D,$A$4,'ON Data'!$E:$E,11),SUMIFS('ON Data'!H:H,'ON Data'!$E:$E,11))</f>
        <v>23605.333333333332</v>
      </c>
      <c r="D26" s="687"/>
      <c r="E26" s="688"/>
      <c r="F26" s="689">
        <f xml:space="preserve">
IF($A$4&lt;=12,SUMIFS('ON Data'!K:K,'ON Data'!$D:$D,$A$4,'ON Data'!$E:$E,11),SUMIFS('ON Data'!K:K,'ON Data'!$E:$E,11))</f>
        <v>8666.6666666666661</v>
      </c>
      <c r="G26" s="689"/>
      <c r="H26" s="689"/>
      <c r="I26" s="689"/>
      <c r="J26" s="689"/>
      <c r="K26" s="689"/>
      <c r="L26" s="689"/>
      <c r="M26" s="689"/>
      <c r="N26" s="689"/>
      <c r="O26" s="689"/>
      <c r="P26" s="689"/>
      <c r="Q26" s="689"/>
      <c r="R26" s="689"/>
      <c r="S26" s="689"/>
      <c r="T26" s="689"/>
      <c r="U26" s="689"/>
      <c r="V26" s="689"/>
      <c r="W26" s="689"/>
      <c r="X26" s="689"/>
      <c r="Y26" s="689"/>
      <c r="Z26" s="689"/>
      <c r="AA26" s="689"/>
      <c r="AB26" s="689"/>
      <c r="AC26" s="689"/>
      <c r="AD26" s="689"/>
      <c r="AE26" s="689"/>
      <c r="AF26" s="689"/>
      <c r="AG26" s="706">
        <f xml:space="preserve">
IF($A$4&lt;=12,SUMIFS('ON Data'!AM:AM,'ON Data'!$D:$D,$A$4,'ON Data'!$E:$E,11),SUMIFS('ON Data'!AM:AM,'ON Data'!$E:$E,11))</f>
        <v>0</v>
      </c>
      <c r="AH26" s="709"/>
    </row>
    <row r="27" spans="1:34" x14ac:dyDescent="0.3">
      <c r="A27" s="367" t="s">
        <v>71</v>
      </c>
      <c r="B27" s="408">
        <f xml:space="preserve">
IF(B26=0,0,B25/B26)</f>
        <v>1.1638572136836887</v>
      </c>
      <c r="C27" s="712">
        <f xml:space="preserve">
IF(C26=0,0,C25/C26)</f>
        <v>0.10590826931766834</v>
      </c>
      <c r="D27" s="690"/>
      <c r="E27" s="691"/>
      <c r="F27" s="691">
        <f xml:space="preserve">
IF(F26=0,0,F25/F26)</f>
        <v>4.0453846153846156</v>
      </c>
      <c r="G27" s="691"/>
      <c r="H27" s="691"/>
      <c r="I27" s="691"/>
      <c r="J27" s="691"/>
      <c r="K27" s="691"/>
      <c r="L27" s="691"/>
      <c r="M27" s="691"/>
      <c r="N27" s="691"/>
      <c r="O27" s="691"/>
      <c r="P27" s="691"/>
      <c r="Q27" s="691"/>
      <c r="R27" s="691"/>
      <c r="S27" s="691"/>
      <c r="T27" s="691"/>
      <c r="U27" s="691"/>
      <c r="V27" s="691"/>
      <c r="W27" s="691"/>
      <c r="X27" s="691"/>
      <c r="Y27" s="691"/>
      <c r="Z27" s="691"/>
      <c r="AA27" s="691"/>
      <c r="AB27" s="691"/>
      <c r="AC27" s="691"/>
      <c r="AD27" s="691"/>
      <c r="AE27" s="691"/>
      <c r="AF27" s="691"/>
      <c r="AG27" s="707">
        <f xml:space="preserve">
IF(AG26=0,0,AG25/AG26)</f>
        <v>0</v>
      </c>
      <c r="AH27" s="709"/>
    </row>
    <row r="28" spans="1:34" ht="15" thickBot="1" x14ac:dyDescent="0.35">
      <c r="A28" s="367" t="s">
        <v>238</v>
      </c>
      <c r="B28" s="387">
        <f xml:space="preserve">
SUM(C28:AG28)</f>
        <v>-5288.0000000000036</v>
      </c>
      <c r="C28" s="713">
        <f xml:space="preserve">
C26-C25</f>
        <v>21105.333333333332</v>
      </c>
      <c r="D28" s="692"/>
      <c r="E28" s="693"/>
      <c r="F28" s="693">
        <f xml:space="preserve">
F26-F25</f>
        <v>-26393.333333333336</v>
      </c>
      <c r="G28" s="693"/>
      <c r="H28" s="693"/>
      <c r="I28" s="693"/>
      <c r="J28" s="693"/>
      <c r="K28" s="693"/>
      <c r="L28" s="693"/>
      <c r="M28" s="693"/>
      <c r="N28" s="693"/>
      <c r="O28" s="693"/>
      <c r="P28" s="693"/>
      <c r="Q28" s="693"/>
      <c r="R28" s="693"/>
      <c r="S28" s="693"/>
      <c r="T28" s="693"/>
      <c r="U28" s="693"/>
      <c r="V28" s="693"/>
      <c r="W28" s="693"/>
      <c r="X28" s="693"/>
      <c r="Y28" s="693"/>
      <c r="Z28" s="693"/>
      <c r="AA28" s="693"/>
      <c r="AB28" s="693"/>
      <c r="AC28" s="693"/>
      <c r="AD28" s="693"/>
      <c r="AE28" s="693"/>
      <c r="AF28" s="693"/>
      <c r="AG28" s="708">
        <f xml:space="preserve">
AG26-AG25</f>
        <v>0</v>
      </c>
      <c r="AH28" s="709"/>
    </row>
    <row r="29" spans="1:34" x14ac:dyDescent="0.3">
      <c r="A29" s="368"/>
      <c r="B29" s="368"/>
      <c r="C29" s="369"/>
      <c r="D29" s="368"/>
      <c r="E29" s="368"/>
      <c r="F29" s="369"/>
      <c r="G29" s="369"/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69"/>
      <c r="S29" s="369"/>
      <c r="T29" s="369"/>
      <c r="U29" s="369"/>
      <c r="V29" s="369"/>
      <c r="W29" s="369"/>
      <c r="X29" s="369"/>
      <c r="Y29" s="369"/>
      <c r="Z29" s="369"/>
      <c r="AA29" s="369"/>
      <c r="AB29" s="369"/>
      <c r="AC29" s="369"/>
      <c r="AD29" s="369"/>
      <c r="AE29" s="368"/>
      <c r="AF29" s="368"/>
      <c r="AG29" s="368"/>
    </row>
    <row r="30" spans="1:34" x14ac:dyDescent="0.3">
      <c r="A30" s="203" t="s">
        <v>177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230"/>
      <c r="AA30" s="230"/>
      <c r="AB30" s="230"/>
      <c r="AC30" s="230"/>
      <c r="AD30" s="230"/>
      <c r="AE30" s="230"/>
      <c r="AF30" s="230"/>
      <c r="AG30" s="247"/>
    </row>
    <row r="31" spans="1:34" x14ac:dyDescent="0.3">
      <c r="A31" s="204" t="s">
        <v>236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47"/>
    </row>
    <row r="32" spans="1:34" ht="14.4" customHeight="1" x14ac:dyDescent="0.3">
      <c r="A32" s="404" t="s">
        <v>233</v>
      </c>
      <c r="B32" s="405"/>
      <c r="C32" s="405"/>
      <c r="D32" s="405"/>
      <c r="E32" s="405"/>
      <c r="F32" s="405"/>
      <c r="G32" s="405"/>
      <c r="H32" s="405"/>
      <c r="I32" s="405"/>
      <c r="J32" s="405"/>
      <c r="K32" s="405"/>
      <c r="L32" s="405"/>
      <c r="M32" s="405"/>
      <c r="N32" s="405"/>
      <c r="O32" s="405"/>
      <c r="P32" s="405"/>
      <c r="Q32" s="405"/>
      <c r="R32" s="405"/>
      <c r="S32" s="405"/>
      <c r="T32" s="405"/>
      <c r="U32" s="405"/>
      <c r="V32" s="405"/>
      <c r="W32" s="405"/>
      <c r="X32" s="405"/>
      <c r="Y32" s="405"/>
      <c r="Z32" s="405"/>
      <c r="AA32" s="405"/>
      <c r="AB32" s="405"/>
      <c r="AC32" s="405"/>
      <c r="AD32" s="405"/>
      <c r="AE32" s="405"/>
      <c r="AF32" s="405"/>
    </row>
    <row r="33" spans="1:1" x14ac:dyDescent="0.3">
      <c r="A33" s="406" t="s">
        <v>243</v>
      </c>
    </row>
    <row r="34" spans="1:1" x14ac:dyDescent="0.3">
      <c r="A34" s="406" t="s">
        <v>244</v>
      </c>
    </row>
    <row r="35" spans="1:1" x14ac:dyDescent="0.3">
      <c r="A35" s="406" t="s">
        <v>245</v>
      </c>
    </row>
    <row r="36" spans="1:1" x14ac:dyDescent="0.3">
      <c r="A36" s="406" t="s">
        <v>246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0" priority="2" operator="greaterThan">
      <formula>1</formula>
    </cfRule>
  </conditionalFormatting>
  <conditionalFormatting sqref="C28 AG28 F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34"/>
  <sheetViews>
    <sheetView showGridLines="0" showRowColHeaders="0" workbookViewId="0"/>
  </sheetViews>
  <sheetFormatPr defaultRowHeight="14.4" x14ac:dyDescent="0.3"/>
  <cols>
    <col min="1" max="16384" width="8.88671875" style="347"/>
  </cols>
  <sheetData>
    <row r="1" spans="1:40" x14ac:dyDescent="0.3">
      <c r="A1" s="347" t="s">
        <v>4356</v>
      </c>
    </row>
    <row r="2" spans="1:40" x14ac:dyDescent="0.3">
      <c r="A2" s="351" t="s">
        <v>282</v>
      </c>
    </row>
    <row r="3" spans="1:40" x14ac:dyDescent="0.3">
      <c r="A3" s="347" t="s">
        <v>203</v>
      </c>
      <c r="B3" s="372">
        <v>2014</v>
      </c>
      <c r="D3" s="348">
        <f>MAX(D5:D1048576)</f>
        <v>4</v>
      </c>
      <c r="F3" s="348">
        <f>SUMIF($E5:$E1048576,"&lt;10",F5:F1048576)</f>
        <v>15950825.440000001</v>
      </c>
      <c r="G3" s="348">
        <f t="shared" ref="G3:AN3" si="0">SUMIF($E5:$E1048576,"&lt;10",G5:G1048576)</f>
        <v>0</v>
      </c>
      <c r="H3" s="348">
        <f t="shared" si="0"/>
        <v>7576744</v>
      </c>
      <c r="I3" s="348">
        <f t="shared" si="0"/>
        <v>0</v>
      </c>
      <c r="J3" s="348">
        <f t="shared" si="0"/>
        <v>0</v>
      </c>
      <c r="K3" s="348">
        <f t="shared" si="0"/>
        <v>7182275.8799999999</v>
      </c>
      <c r="L3" s="348">
        <f t="shared" si="0"/>
        <v>0</v>
      </c>
      <c r="M3" s="348">
        <f t="shared" si="0"/>
        <v>0</v>
      </c>
      <c r="N3" s="348">
        <f t="shared" si="0"/>
        <v>0</v>
      </c>
      <c r="O3" s="348">
        <f t="shared" si="0"/>
        <v>0</v>
      </c>
      <c r="P3" s="348">
        <f t="shared" si="0"/>
        <v>0</v>
      </c>
      <c r="Q3" s="348">
        <f t="shared" si="0"/>
        <v>0</v>
      </c>
      <c r="R3" s="348">
        <f t="shared" si="0"/>
        <v>0</v>
      </c>
      <c r="S3" s="348">
        <f t="shared" si="0"/>
        <v>0</v>
      </c>
      <c r="T3" s="348">
        <f t="shared" si="0"/>
        <v>0</v>
      </c>
      <c r="U3" s="348">
        <f t="shared" si="0"/>
        <v>0</v>
      </c>
      <c r="V3" s="348">
        <f t="shared" si="0"/>
        <v>0</v>
      </c>
      <c r="W3" s="348">
        <f t="shared" si="0"/>
        <v>0</v>
      </c>
      <c r="X3" s="348">
        <f t="shared" si="0"/>
        <v>0</v>
      </c>
      <c r="Y3" s="348">
        <f t="shared" si="0"/>
        <v>0</v>
      </c>
      <c r="Z3" s="348">
        <f t="shared" si="0"/>
        <v>0</v>
      </c>
      <c r="AA3" s="348">
        <f t="shared" si="0"/>
        <v>0</v>
      </c>
      <c r="AB3" s="348">
        <f t="shared" si="0"/>
        <v>0</v>
      </c>
      <c r="AC3" s="348">
        <f t="shared" si="0"/>
        <v>286096.5</v>
      </c>
      <c r="AD3" s="348">
        <f t="shared" si="0"/>
        <v>0</v>
      </c>
      <c r="AE3" s="348">
        <f t="shared" si="0"/>
        <v>160276.25</v>
      </c>
      <c r="AF3" s="348">
        <f t="shared" si="0"/>
        <v>0</v>
      </c>
      <c r="AG3" s="348">
        <f t="shared" si="0"/>
        <v>0</v>
      </c>
      <c r="AH3" s="348">
        <f t="shared" si="0"/>
        <v>389100.31</v>
      </c>
      <c r="AI3" s="348">
        <f t="shared" si="0"/>
        <v>0</v>
      </c>
      <c r="AJ3" s="348">
        <f t="shared" si="0"/>
        <v>0</v>
      </c>
      <c r="AK3" s="348">
        <f t="shared" si="0"/>
        <v>177729.5</v>
      </c>
      <c r="AL3" s="348">
        <f t="shared" si="0"/>
        <v>0</v>
      </c>
      <c r="AM3" s="348">
        <f t="shared" si="0"/>
        <v>178603</v>
      </c>
      <c r="AN3" s="348">
        <f t="shared" si="0"/>
        <v>0</v>
      </c>
    </row>
    <row r="4" spans="1:40" x14ac:dyDescent="0.3">
      <c r="A4" s="347" t="s">
        <v>204</v>
      </c>
      <c r="B4" s="372">
        <v>1</v>
      </c>
      <c r="C4" s="349" t="s">
        <v>5</v>
      </c>
      <c r="D4" s="350" t="s">
        <v>43</v>
      </c>
      <c r="E4" s="350" t="s">
        <v>198</v>
      </c>
      <c r="F4" s="350" t="s">
        <v>3</v>
      </c>
      <c r="G4" s="350" t="s">
        <v>199</v>
      </c>
      <c r="H4" s="350" t="s">
        <v>200</v>
      </c>
      <c r="I4" s="350" t="s">
        <v>201</v>
      </c>
      <c r="J4" s="350" t="s">
        <v>202</v>
      </c>
      <c r="K4" s="350">
        <v>305</v>
      </c>
      <c r="L4" s="350">
        <v>306</v>
      </c>
      <c r="M4" s="350">
        <v>408</v>
      </c>
      <c r="N4" s="350">
        <v>409</v>
      </c>
      <c r="O4" s="350">
        <v>410</v>
      </c>
      <c r="P4" s="350">
        <v>415</v>
      </c>
      <c r="Q4" s="350">
        <v>416</v>
      </c>
      <c r="R4" s="350">
        <v>418</v>
      </c>
      <c r="S4" s="350">
        <v>419</v>
      </c>
      <c r="T4" s="350">
        <v>420</v>
      </c>
      <c r="U4" s="350">
        <v>421</v>
      </c>
      <c r="V4" s="350">
        <v>522</v>
      </c>
      <c r="W4" s="350">
        <v>523</v>
      </c>
      <c r="X4" s="350">
        <v>524</v>
      </c>
      <c r="Y4" s="350">
        <v>525</v>
      </c>
      <c r="Z4" s="350">
        <v>526</v>
      </c>
      <c r="AA4" s="350">
        <v>527</v>
      </c>
      <c r="AB4" s="350">
        <v>528</v>
      </c>
      <c r="AC4" s="350">
        <v>629</v>
      </c>
      <c r="AD4" s="350">
        <v>630</v>
      </c>
      <c r="AE4" s="350">
        <v>636</v>
      </c>
      <c r="AF4" s="350">
        <v>637</v>
      </c>
      <c r="AG4" s="350">
        <v>640</v>
      </c>
      <c r="AH4" s="350">
        <v>642</v>
      </c>
      <c r="AI4" s="350">
        <v>743</v>
      </c>
      <c r="AJ4" s="350">
        <v>745</v>
      </c>
      <c r="AK4" s="350">
        <v>746</v>
      </c>
      <c r="AL4" s="350">
        <v>747</v>
      </c>
      <c r="AM4" s="350">
        <v>930</v>
      </c>
      <c r="AN4" s="350">
        <v>940</v>
      </c>
    </row>
    <row r="5" spans="1:40" x14ac:dyDescent="0.3">
      <c r="A5" s="347" t="s">
        <v>205</v>
      </c>
      <c r="B5" s="372">
        <v>2</v>
      </c>
      <c r="C5" s="347">
        <v>50</v>
      </c>
      <c r="D5" s="347">
        <v>1</v>
      </c>
      <c r="E5" s="347">
        <v>1</v>
      </c>
      <c r="F5" s="347">
        <v>96</v>
      </c>
      <c r="G5" s="347">
        <v>0</v>
      </c>
      <c r="H5" s="347">
        <v>19</v>
      </c>
      <c r="I5" s="347">
        <v>0</v>
      </c>
      <c r="J5" s="347">
        <v>0</v>
      </c>
      <c r="K5" s="347">
        <v>62.25</v>
      </c>
      <c r="L5" s="347">
        <v>0</v>
      </c>
      <c r="M5" s="347">
        <v>0</v>
      </c>
      <c r="N5" s="347">
        <v>0</v>
      </c>
      <c r="O5" s="347">
        <v>0</v>
      </c>
      <c r="P5" s="347">
        <v>0</v>
      </c>
      <c r="Q5" s="347">
        <v>0</v>
      </c>
      <c r="R5" s="347">
        <v>0</v>
      </c>
      <c r="S5" s="347">
        <v>0</v>
      </c>
      <c r="T5" s="347">
        <v>0</v>
      </c>
      <c r="U5" s="347">
        <v>0</v>
      </c>
      <c r="V5" s="347">
        <v>0</v>
      </c>
      <c r="W5" s="347">
        <v>0</v>
      </c>
      <c r="X5" s="347">
        <v>0</v>
      </c>
      <c r="Y5" s="347">
        <v>0</v>
      </c>
      <c r="Z5" s="347">
        <v>0</v>
      </c>
      <c r="AA5" s="347">
        <v>0</v>
      </c>
      <c r="AB5" s="347">
        <v>0</v>
      </c>
      <c r="AC5" s="347">
        <v>4</v>
      </c>
      <c r="AD5" s="347">
        <v>0</v>
      </c>
      <c r="AE5" s="347">
        <v>2</v>
      </c>
      <c r="AF5" s="347">
        <v>0</v>
      </c>
      <c r="AG5" s="347">
        <v>0</v>
      </c>
      <c r="AH5" s="347">
        <v>5.75</v>
      </c>
      <c r="AI5" s="347">
        <v>0</v>
      </c>
      <c r="AJ5" s="347">
        <v>0</v>
      </c>
      <c r="AK5" s="347">
        <v>1</v>
      </c>
      <c r="AL5" s="347">
        <v>0</v>
      </c>
      <c r="AM5" s="347">
        <v>2</v>
      </c>
      <c r="AN5" s="347">
        <v>0</v>
      </c>
    </row>
    <row r="6" spans="1:40" x14ac:dyDescent="0.3">
      <c r="A6" s="347" t="s">
        <v>206</v>
      </c>
      <c r="B6" s="372">
        <v>3</v>
      </c>
      <c r="C6" s="347">
        <v>50</v>
      </c>
      <c r="D6" s="347">
        <v>1</v>
      </c>
      <c r="E6" s="347">
        <v>2</v>
      </c>
      <c r="F6" s="347">
        <v>15502.06</v>
      </c>
      <c r="G6" s="347">
        <v>0</v>
      </c>
      <c r="H6" s="347">
        <v>3312</v>
      </c>
      <c r="I6" s="347">
        <v>0</v>
      </c>
      <c r="J6" s="347">
        <v>0</v>
      </c>
      <c r="K6" s="347">
        <v>9723.75</v>
      </c>
      <c r="L6" s="347">
        <v>0</v>
      </c>
      <c r="M6" s="347">
        <v>0</v>
      </c>
      <c r="N6" s="347">
        <v>0</v>
      </c>
      <c r="O6" s="347">
        <v>0</v>
      </c>
      <c r="P6" s="347">
        <v>0</v>
      </c>
      <c r="Q6" s="347">
        <v>0</v>
      </c>
      <c r="R6" s="347">
        <v>0</v>
      </c>
      <c r="S6" s="347">
        <v>0</v>
      </c>
      <c r="T6" s="347">
        <v>0</v>
      </c>
      <c r="U6" s="347">
        <v>0</v>
      </c>
      <c r="V6" s="347">
        <v>0</v>
      </c>
      <c r="W6" s="347">
        <v>0</v>
      </c>
      <c r="X6" s="347">
        <v>0</v>
      </c>
      <c r="Y6" s="347">
        <v>0</v>
      </c>
      <c r="Z6" s="347">
        <v>0</v>
      </c>
      <c r="AA6" s="347">
        <v>0</v>
      </c>
      <c r="AB6" s="347">
        <v>0</v>
      </c>
      <c r="AC6" s="347">
        <v>690</v>
      </c>
      <c r="AD6" s="347">
        <v>0</v>
      </c>
      <c r="AE6" s="347">
        <v>310</v>
      </c>
      <c r="AF6" s="347">
        <v>0</v>
      </c>
      <c r="AG6" s="347">
        <v>0</v>
      </c>
      <c r="AH6" s="347">
        <v>951.31</v>
      </c>
      <c r="AI6" s="347">
        <v>0</v>
      </c>
      <c r="AJ6" s="347">
        <v>0</v>
      </c>
      <c r="AK6" s="347">
        <v>155</v>
      </c>
      <c r="AL6" s="347">
        <v>0</v>
      </c>
      <c r="AM6" s="347">
        <v>360</v>
      </c>
      <c r="AN6" s="347">
        <v>0</v>
      </c>
    </row>
    <row r="7" spans="1:40" x14ac:dyDescent="0.3">
      <c r="A7" s="347" t="s">
        <v>207</v>
      </c>
      <c r="B7" s="372">
        <v>4</v>
      </c>
      <c r="C7" s="347">
        <v>50</v>
      </c>
      <c r="D7" s="347">
        <v>1</v>
      </c>
      <c r="E7" s="347">
        <v>3</v>
      </c>
      <c r="F7" s="347">
        <v>7</v>
      </c>
      <c r="G7" s="347">
        <v>0</v>
      </c>
      <c r="H7" s="347">
        <v>0</v>
      </c>
      <c r="I7" s="347">
        <v>0</v>
      </c>
      <c r="J7" s="347">
        <v>0</v>
      </c>
      <c r="K7" s="347">
        <v>2</v>
      </c>
      <c r="L7" s="347">
        <v>0</v>
      </c>
      <c r="M7" s="347">
        <v>0</v>
      </c>
      <c r="N7" s="347">
        <v>0</v>
      </c>
      <c r="O7" s="347">
        <v>0</v>
      </c>
      <c r="P7" s="347">
        <v>0</v>
      </c>
      <c r="Q7" s="347">
        <v>0</v>
      </c>
      <c r="R7" s="347">
        <v>0</v>
      </c>
      <c r="S7" s="347">
        <v>0</v>
      </c>
      <c r="T7" s="347">
        <v>0</v>
      </c>
      <c r="U7" s="347">
        <v>0</v>
      </c>
      <c r="V7" s="347">
        <v>0</v>
      </c>
      <c r="W7" s="347">
        <v>0</v>
      </c>
      <c r="X7" s="347">
        <v>0</v>
      </c>
      <c r="Y7" s="347">
        <v>0</v>
      </c>
      <c r="Z7" s="347">
        <v>0</v>
      </c>
      <c r="AA7" s="347">
        <v>0</v>
      </c>
      <c r="AB7" s="347">
        <v>0</v>
      </c>
      <c r="AC7" s="347">
        <v>0</v>
      </c>
      <c r="AD7" s="347">
        <v>0</v>
      </c>
      <c r="AE7" s="347">
        <v>0</v>
      </c>
      <c r="AF7" s="347">
        <v>0</v>
      </c>
      <c r="AG7" s="347">
        <v>0</v>
      </c>
      <c r="AH7" s="347">
        <v>5</v>
      </c>
      <c r="AI7" s="347">
        <v>0</v>
      </c>
      <c r="AJ7" s="347">
        <v>0</v>
      </c>
      <c r="AK7" s="347">
        <v>0</v>
      </c>
      <c r="AL7" s="347">
        <v>0</v>
      </c>
      <c r="AM7" s="347">
        <v>0</v>
      </c>
      <c r="AN7" s="347">
        <v>0</v>
      </c>
    </row>
    <row r="8" spans="1:40" x14ac:dyDescent="0.3">
      <c r="A8" s="347" t="s">
        <v>208</v>
      </c>
      <c r="B8" s="372">
        <v>5</v>
      </c>
      <c r="C8" s="347">
        <v>50</v>
      </c>
      <c r="D8" s="347">
        <v>1</v>
      </c>
      <c r="E8" s="347">
        <v>4</v>
      </c>
      <c r="F8" s="347">
        <v>366</v>
      </c>
      <c r="G8" s="347">
        <v>0</v>
      </c>
      <c r="H8" s="347">
        <v>48</v>
      </c>
      <c r="I8" s="347">
        <v>0</v>
      </c>
      <c r="J8" s="347">
        <v>0</v>
      </c>
      <c r="K8" s="347">
        <v>271</v>
      </c>
      <c r="L8" s="347">
        <v>0</v>
      </c>
      <c r="M8" s="347">
        <v>0</v>
      </c>
      <c r="N8" s="347">
        <v>0</v>
      </c>
      <c r="O8" s="347">
        <v>0</v>
      </c>
      <c r="P8" s="347">
        <v>0</v>
      </c>
      <c r="Q8" s="347">
        <v>0</v>
      </c>
      <c r="R8" s="347">
        <v>0</v>
      </c>
      <c r="S8" s="347">
        <v>0</v>
      </c>
      <c r="T8" s="347">
        <v>0</v>
      </c>
      <c r="U8" s="347">
        <v>0</v>
      </c>
      <c r="V8" s="347">
        <v>0</v>
      </c>
      <c r="W8" s="347">
        <v>0</v>
      </c>
      <c r="X8" s="347">
        <v>0</v>
      </c>
      <c r="Y8" s="347">
        <v>0</v>
      </c>
      <c r="Z8" s="347">
        <v>0</v>
      </c>
      <c r="AA8" s="347">
        <v>0</v>
      </c>
      <c r="AB8" s="347">
        <v>0</v>
      </c>
      <c r="AC8" s="347">
        <v>0</v>
      </c>
      <c r="AD8" s="347">
        <v>0</v>
      </c>
      <c r="AE8" s="347">
        <v>0</v>
      </c>
      <c r="AF8" s="347">
        <v>0</v>
      </c>
      <c r="AG8" s="347">
        <v>0</v>
      </c>
      <c r="AH8" s="347">
        <v>0</v>
      </c>
      <c r="AI8" s="347">
        <v>0</v>
      </c>
      <c r="AJ8" s="347">
        <v>0</v>
      </c>
      <c r="AK8" s="347">
        <v>47</v>
      </c>
      <c r="AL8" s="347">
        <v>0</v>
      </c>
      <c r="AM8" s="347">
        <v>0</v>
      </c>
      <c r="AN8" s="347">
        <v>0</v>
      </c>
    </row>
    <row r="9" spans="1:40" x14ac:dyDescent="0.3">
      <c r="A9" s="347" t="s">
        <v>209</v>
      </c>
      <c r="B9" s="372">
        <v>6</v>
      </c>
      <c r="C9" s="347">
        <v>50</v>
      </c>
      <c r="D9" s="347">
        <v>1</v>
      </c>
      <c r="E9" s="347">
        <v>6</v>
      </c>
      <c r="F9" s="347">
        <v>4042691</v>
      </c>
      <c r="G9" s="347">
        <v>0</v>
      </c>
      <c r="H9" s="347">
        <v>1962896</v>
      </c>
      <c r="I9" s="347">
        <v>0</v>
      </c>
      <c r="J9" s="347">
        <v>0</v>
      </c>
      <c r="K9" s="347">
        <v>1776636</v>
      </c>
      <c r="L9" s="347">
        <v>0</v>
      </c>
      <c r="M9" s="347">
        <v>0</v>
      </c>
      <c r="N9" s="347">
        <v>0</v>
      </c>
      <c r="O9" s="347">
        <v>0</v>
      </c>
      <c r="P9" s="347">
        <v>0</v>
      </c>
      <c r="Q9" s="347">
        <v>0</v>
      </c>
      <c r="R9" s="347">
        <v>0</v>
      </c>
      <c r="S9" s="347">
        <v>0</v>
      </c>
      <c r="T9" s="347">
        <v>0</v>
      </c>
      <c r="U9" s="347">
        <v>0</v>
      </c>
      <c r="V9" s="347">
        <v>0</v>
      </c>
      <c r="W9" s="347">
        <v>0</v>
      </c>
      <c r="X9" s="347">
        <v>0</v>
      </c>
      <c r="Y9" s="347">
        <v>0</v>
      </c>
      <c r="Z9" s="347">
        <v>0</v>
      </c>
      <c r="AA9" s="347">
        <v>0</v>
      </c>
      <c r="AB9" s="347">
        <v>0</v>
      </c>
      <c r="AC9" s="347">
        <v>70284</v>
      </c>
      <c r="AD9" s="347">
        <v>0</v>
      </c>
      <c r="AE9" s="347">
        <v>38984</v>
      </c>
      <c r="AF9" s="347">
        <v>0</v>
      </c>
      <c r="AG9" s="347">
        <v>0</v>
      </c>
      <c r="AH9" s="347">
        <v>98237</v>
      </c>
      <c r="AI9" s="347">
        <v>0</v>
      </c>
      <c r="AJ9" s="347">
        <v>0</v>
      </c>
      <c r="AK9" s="347">
        <v>51316</v>
      </c>
      <c r="AL9" s="347">
        <v>0</v>
      </c>
      <c r="AM9" s="347">
        <v>44338</v>
      </c>
      <c r="AN9" s="347">
        <v>0</v>
      </c>
    </row>
    <row r="10" spans="1:40" x14ac:dyDescent="0.3">
      <c r="A10" s="347" t="s">
        <v>210</v>
      </c>
      <c r="B10" s="372">
        <v>7</v>
      </c>
      <c r="C10" s="347">
        <v>50</v>
      </c>
      <c r="D10" s="347">
        <v>1</v>
      </c>
      <c r="E10" s="347">
        <v>9</v>
      </c>
      <c r="F10" s="347">
        <v>215300</v>
      </c>
      <c r="G10" s="347">
        <v>0</v>
      </c>
      <c r="H10" s="347">
        <v>200000</v>
      </c>
      <c r="I10" s="347">
        <v>0</v>
      </c>
      <c r="J10" s="347">
        <v>0</v>
      </c>
      <c r="K10" s="347">
        <v>13500</v>
      </c>
      <c r="L10" s="347">
        <v>0</v>
      </c>
      <c r="M10" s="347">
        <v>0</v>
      </c>
      <c r="N10" s="347">
        <v>0</v>
      </c>
      <c r="O10" s="347">
        <v>0</v>
      </c>
      <c r="P10" s="347">
        <v>0</v>
      </c>
      <c r="Q10" s="347">
        <v>0</v>
      </c>
      <c r="R10" s="347">
        <v>0</v>
      </c>
      <c r="S10" s="347">
        <v>0</v>
      </c>
      <c r="T10" s="347">
        <v>0</v>
      </c>
      <c r="U10" s="347">
        <v>0</v>
      </c>
      <c r="V10" s="347">
        <v>0</v>
      </c>
      <c r="W10" s="347">
        <v>0</v>
      </c>
      <c r="X10" s="347">
        <v>0</v>
      </c>
      <c r="Y10" s="347">
        <v>0</v>
      </c>
      <c r="Z10" s="347">
        <v>0</v>
      </c>
      <c r="AA10" s="347">
        <v>0</v>
      </c>
      <c r="AB10" s="347">
        <v>0</v>
      </c>
      <c r="AC10" s="347">
        <v>0</v>
      </c>
      <c r="AD10" s="347">
        <v>0</v>
      </c>
      <c r="AE10" s="347">
        <v>0</v>
      </c>
      <c r="AF10" s="347">
        <v>0</v>
      </c>
      <c r="AG10" s="347">
        <v>0</v>
      </c>
      <c r="AH10" s="347">
        <v>1800</v>
      </c>
      <c r="AI10" s="347">
        <v>0</v>
      </c>
      <c r="AJ10" s="347">
        <v>0</v>
      </c>
      <c r="AK10" s="347">
        <v>0</v>
      </c>
      <c r="AL10" s="347">
        <v>0</v>
      </c>
      <c r="AM10" s="347">
        <v>0</v>
      </c>
      <c r="AN10" s="347">
        <v>0</v>
      </c>
    </row>
    <row r="11" spans="1:40" x14ac:dyDescent="0.3">
      <c r="A11" s="347" t="s">
        <v>211</v>
      </c>
      <c r="B11" s="372">
        <v>8</v>
      </c>
      <c r="C11" s="347">
        <v>50</v>
      </c>
      <c r="D11" s="347">
        <v>1</v>
      </c>
      <c r="E11" s="347">
        <v>10</v>
      </c>
      <c r="F11" s="347">
        <v>9000</v>
      </c>
      <c r="G11" s="347">
        <v>0</v>
      </c>
      <c r="H11" s="347">
        <v>0</v>
      </c>
      <c r="I11" s="347">
        <v>0</v>
      </c>
      <c r="J11" s="347">
        <v>0</v>
      </c>
      <c r="K11" s="347">
        <v>9000</v>
      </c>
      <c r="L11" s="347">
        <v>0</v>
      </c>
      <c r="M11" s="347">
        <v>0</v>
      </c>
      <c r="N11" s="347">
        <v>0</v>
      </c>
      <c r="O11" s="347">
        <v>0</v>
      </c>
      <c r="P11" s="347">
        <v>0</v>
      </c>
      <c r="Q11" s="347">
        <v>0</v>
      </c>
      <c r="R11" s="347">
        <v>0</v>
      </c>
      <c r="S11" s="347">
        <v>0</v>
      </c>
      <c r="T11" s="347">
        <v>0</v>
      </c>
      <c r="U11" s="347">
        <v>0</v>
      </c>
      <c r="V11" s="347">
        <v>0</v>
      </c>
      <c r="W11" s="347">
        <v>0</v>
      </c>
      <c r="X11" s="347">
        <v>0</v>
      </c>
      <c r="Y11" s="347">
        <v>0</v>
      </c>
      <c r="Z11" s="347">
        <v>0</v>
      </c>
      <c r="AA11" s="347">
        <v>0</v>
      </c>
      <c r="AB11" s="347">
        <v>0</v>
      </c>
      <c r="AC11" s="347">
        <v>0</v>
      </c>
      <c r="AD11" s="347">
        <v>0</v>
      </c>
      <c r="AE11" s="347">
        <v>0</v>
      </c>
      <c r="AF11" s="347">
        <v>0</v>
      </c>
      <c r="AG11" s="347">
        <v>0</v>
      </c>
      <c r="AH11" s="347">
        <v>0</v>
      </c>
      <c r="AI11" s="347">
        <v>0</v>
      </c>
      <c r="AJ11" s="347">
        <v>0</v>
      </c>
      <c r="AK11" s="347">
        <v>0</v>
      </c>
      <c r="AL11" s="347">
        <v>0</v>
      </c>
      <c r="AM11" s="347">
        <v>0</v>
      </c>
      <c r="AN11" s="347">
        <v>0</v>
      </c>
    </row>
    <row r="12" spans="1:40" x14ac:dyDescent="0.3">
      <c r="A12" s="347" t="s">
        <v>212</v>
      </c>
      <c r="B12" s="372">
        <v>9</v>
      </c>
      <c r="C12" s="347">
        <v>50</v>
      </c>
      <c r="D12" s="347">
        <v>1</v>
      </c>
      <c r="E12" s="347">
        <v>11</v>
      </c>
      <c r="F12" s="347">
        <v>8068</v>
      </c>
      <c r="G12" s="347">
        <v>0</v>
      </c>
      <c r="H12" s="347">
        <v>5901.333333333333</v>
      </c>
      <c r="I12" s="347">
        <v>0</v>
      </c>
      <c r="J12" s="347">
        <v>0</v>
      </c>
      <c r="K12" s="347">
        <v>2166.6666666666665</v>
      </c>
      <c r="L12" s="347">
        <v>0</v>
      </c>
      <c r="M12" s="347">
        <v>0</v>
      </c>
      <c r="N12" s="347">
        <v>0</v>
      </c>
      <c r="O12" s="347">
        <v>0</v>
      </c>
      <c r="P12" s="347">
        <v>0</v>
      </c>
      <c r="Q12" s="347">
        <v>0</v>
      </c>
      <c r="R12" s="347">
        <v>0</v>
      </c>
      <c r="S12" s="347">
        <v>0</v>
      </c>
      <c r="T12" s="347">
        <v>0</v>
      </c>
      <c r="U12" s="347">
        <v>0</v>
      </c>
      <c r="V12" s="347">
        <v>0</v>
      </c>
      <c r="W12" s="347">
        <v>0</v>
      </c>
      <c r="X12" s="347">
        <v>0</v>
      </c>
      <c r="Y12" s="347">
        <v>0</v>
      </c>
      <c r="Z12" s="347">
        <v>0</v>
      </c>
      <c r="AA12" s="347">
        <v>0</v>
      </c>
      <c r="AB12" s="347">
        <v>0</v>
      </c>
      <c r="AC12" s="347">
        <v>0</v>
      </c>
      <c r="AD12" s="347">
        <v>0</v>
      </c>
      <c r="AE12" s="347">
        <v>0</v>
      </c>
      <c r="AF12" s="347">
        <v>0</v>
      </c>
      <c r="AG12" s="347">
        <v>0</v>
      </c>
      <c r="AH12" s="347">
        <v>0</v>
      </c>
      <c r="AI12" s="347">
        <v>0</v>
      </c>
      <c r="AJ12" s="347">
        <v>0</v>
      </c>
      <c r="AK12" s="347">
        <v>0</v>
      </c>
      <c r="AL12" s="347">
        <v>0</v>
      </c>
      <c r="AM12" s="347">
        <v>0</v>
      </c>
      <c r="AN12" s="347">
        <v>0</v>
      </c>
    </row>
    <row r="13" spans="1:40" x14ac:dyDescent="0.3">
      <c r="A13" s="347" t="s">
        <v>213</v>
      </c>
      <c r="B13" s="372">
        <v>10</v>
      </c>
      <c r="C13" s="347">
        <v>50</v>
      </c>
      <c r="D13" s="347">
        <v>2</v>
      </c>
      <c r="E13" s="347">
        <v>1</v>
      </c>
      <c r="F13" s="347">
        <v>95.25</v>
      </c>
      <c r="G13" s="347">
        <v>0</v>
      </c>
      <c r="H13" s="347">
        <v>19</v>
      </c>
      <c r="I13" s="347">
        <v>0</v>
      </c>
      <c r="J13" s="347">
        <v>0</v>
      </c>
      <c r="K13" s="347">
        <v>61.5</v>
      </c>
      <c r="L13" s="347">
        <v>0</v>
      </c>
      <c r="M13" s="347">
        <v>0</v>
      </c>
      <c r="N13" s="347">
        <v>0</v>
      </c>
      <c r="O13" s="347">
        <v>0</v>
      </c>
      <c r="P13" s="347">
        <v>0</v>
      </c>
      <c r="Q13" s="347">
        <v>0</v>
      </c>
      <c r="R13" s="347">
        <v>0</v>
      </c>
      <c r="S13" s="347">
        <v>0</v>
      </c>
      <c r="T13" s="347">
        <v>0</v>
      </c>
      <c r="U13" s="347">
        <v>0</v>
      </c>
      <c r="V13" s="347">
        <v>0</v>
      </c>
      <c r="W13" s="347">
        <v>0</v>
      </c>
      <c r="X13" s="347">
        <v>0</v>
      </c>
      <c r="Y13" s="347">
        <v>0</v>
      </c>
      <c r="Z13" s="347">
        <v>0</v>
      </c>
      <c r="AA13" s="347">
        <v>0</v>
      </c>
      <c r="AB13" s="347">
        <v>0</v>
      </c>
      <c r="AC13" s="347">
        <v>4</v>
      </c>
      <c r="AD13" s="347">
        <v>0</v>
      </c>
      <c r="AE13" s="347">
        <v>2</v>
      </c>
      <c r="AF13" s="347">
        <v>0</v>
      </c>
      <c r="AG13" s="347">
        <v>0</v>
      </c>
      <c r="AH13" s="347">
        <v>5.75</v>
      </c>
      <c r="AI13" s="347">
        <v>0</v>
      </c>
      <c r="AJ13" s="347">
        <v>0</v>
      </c>
      <c r="AK13" s="347">
        <v>1</v>
      </c>
      <c r="AL13" s="347">
        <v>0</v>
      </c>
      <c r="AM13" s="347">
        <v>2</v>
      </c>
      <c r="AN13" s="347">
        <v>0</v>
      </c>
    </row>
    <row r="14" spans="1:40" x14ac:dyDescent="0.3">
      <c r="A14" s="347" t="s">
        <v>214</v>
      </c>
      <c r="B14" s="372">
        <v>11</v>
      </c>
      <c r="C14" s="347">
        <v>50</v>
      </c>
      <c r="D14" s="347">
        <v>2</v>
      </c>
      <c r="E14" s="347">
        <v>2</v>
      </c>
      <c r="F14" s="347">
        <v>12635.25</v>
      </c>
      <c r="G14" s="347">
        <v>0</v>
      </c>
      <c r="H14" s="347">
        <v>2808</v>
      </c>
      <c r="I14" s="347">
        <v>0</v>
      </c>
      <c r="J14" s="347">
        <v>0</v>
      </c>
      <c r="K14" s="347">
        <v>7915.5</v>
      </c>
      <c r="L14" s="347">
        <v>0</v>
      </c>
      <c r="M14" s="347">
        <v>0</v>
      </c>
      <c r="N14" s="347">
        <v>0</v>
      </c>
      <c r="O14" s="347">
        <v>0</v>
      </c>
      <c r="P14" s="347">
        <v>0</v>
      </c>
      <c r="Q14" s="347">
        <v>0</v>
      </c>
      <c r="R14" s="347">
        <v>0</v>
      </c>
      <c r="S14" s="347">
        <v>0</v>
      </c>
      <c r="T14" s="347">
        <v>0</v>
      </c>
      <c r="U14" s="347">
        <v>0</v>
      </c>
      <c r="V14" s="347">
        <v>0</v>
      </c>
      <c r="W14" s="347">
        <v>0</v>
      </c>
      <c r="X14" s="347">
        <v>0</v>
      </c>
      <c r="Y14" s="347">
        <v>0</v>
      </c>
      <c r="Z14" s="347">
        <v>0</v>
      </c>
      <c r="AA14" s="347">
        <v>0</v>
      </c>
      <c r="AB14" s="347">
        <v>0</v>
      </c>
      <c r="AC14" s="347">
        <v>600</v>
      </c>
      <c r="AD14" s="347">
        <v>0</v>
      </c>
      <c r="AE14" s="347">
        <v>310</v>
      </c>
      <c r="AF14" s="347">
        <v>0</v>
      </c>
      <c r="AG14" s="347">
        <v>0</v>
      </c>
      <c r="AH14" s="347">
        <v>534.75</v>
      </c>
      <c r="AI14" s="347">
        <v>0</v>
      </c>
      <c r="AJ14" s="347">
        <v>0</v>
      </c>
      <c r="AK14" s="347">
        <v>155</v>
      </c>
      <c r="AL14" s="347">
        <v>0</v>
      </c>
      <c r="AM14" s="347">
        <v>312</v>
      </c>
      <c r="AN14" s="347">
        <v>0</v>
      </c>
    </row>
    <row r="15" spans="1:40" x14ac:dyDescent="0.3">
      <c r="A15" s="347" t="s">
        <v>215</v>
      </c>
      <c r="B15" s="372">
        <v>12</v>
      </c>
      <c r="C15" s="347">
        <v>50</v>
      </c>
      <c r="D15" s="347">
        <v>2</v>
      </c>
      <c r="E15" s="347">
        <v>3</v>
      </c>
      <c r="F15" s="347">
        <v>25</v>
      </c>
      <c r="G15" s="347">
        <v>0</v>
      </c>
      <c r="H15" s="347">
        <v>0</v>
      </c>
      <c r="I15" s="347">
        <v>0</v>
      </c>
      <c r="J15" s="347">
        <v>0</v>
      </c>
      <c r="K15" s="347">
        <v>25</v>
      </c>
      <c r="L15" s="347">
        <v>0</v>
      </c>
      <c r="M15" s="347">
        <v>0</v>
      </c>
      <c r="N15" s="347">
        <v>0</v>
      </c>
      <c r="O15" s="347">
        <v>0</v>
      </c>
      <c r="P15" s="347">
        <v>0</v>
      </c>
      <c r="Q15" s="347">
        <v>0</v>
      </c>
      <c r="R15" s="347">
        <v>0</v>
      </c>
      <c r="S15" s="347">
        <v>0</v>
      </c>
      <c r="T15" s="347">
        <v>0</v>
      </c>
      <c r="U15" s="347">
        <v>0</v>
      </c>
      <c r="V15" s="347">
        <v>0</v>
      </c>
      <c r="W15" s="347">
        <v>0</v>
      </c>
      <c r="X15" s="347">
        <v>0</v>
      </c>
      <c r="Y15" s="347">
        <v>0</v>
      </c>
      <c r="Z15" s="347">
        <v>0</v>
      </c>
      <c r="AA15" s="347">
        <v>0</v>
      </c>
      <c r="AB15" s="347">
        <v>0</v>
      </c>
      <c r="AC15" s="347">
        <v>0</v>
      </c>
      <c r="AD15" s="347">
        <v>0</v>
      </c>
      <c r="AE15" s="347">
        <v>0</v>
      </c>
      <c r="AF15" s="347">
        <v>0</v>
      </c>
      <c r="AG15" s="347">
        <v>0</v>
      </c>
      <c r="AH15" s="347">
        <v>0</v>
      </c>
      <c r="AI15" s="347">
        <v>0</v>
      </c>
      <c r="AJ15" s="347">
        <v>0</v>
      </c>
      <c r="AK15" s="347">
        <v>0</v>
      </c>
      <c r="AL15" s="347">
        <v>0</v>
      </c>
      <c r="AM15" s="347">
        <v>0</v>
      </c>
      <c r="AN15" s="347">
        <v>0</v>
      </c>
    </row>
    <row r="16" spans="1:40" x14ac:dyDescent="0.3">
      <c r="A16" s="347" t="s">
        <v>203</v>
      </c>
      <c r="B16" s="372">
        <v>2014</v>
      </c>
      <c r="C16" s="347">
        <v>50</v>
      </c>
      <c r="D16" s="347">
        <v>2</v>
      </c>
      <c r="E16" s="347">
        <v>4</v>
      </c>
      <c r="F16" s="347">
        <v>342</v>
      </c>
      <c r="G16" s="347">
        <v>0</v>
      </c>
      <c r="H16" s="347">
        <v>38</v>
      </c>
      <c r="I16" s="347">
        <v>0</v>
      </c>
      <c r="J16" s="347">
        <v>0</v>
      </c>
      <c r="K16" s="347">
        <v>288</v>
      </c>
      <c r="L16" s="347">
        <v>0</v>
      </c>
      <c r="M16" s="347">
        <v>0</v>
      </c>
      <c r="N16" s="347">
        <v>0</v>
      </c>
      <c r="O16" s="347">
        <v>0</v>
      </c>
      <c r="P16" s="347">
        <v>0</v>
      </c>
      <c r="Q16" s="347">
        <v>0</v>
      </c>
      <c r="R16" s="347">
        <v>0</v>
      </c>
      <c r="S16" s="347">
        <v>0</v>
      </c>
      <c r="T16" s="347">
        <v>0</v>
      </c>
      <c r="U16" s="347">
        <v>0</v>
      </c>
      <c r="V16" s="347">
        <v>0</v>
      </c>
      <c r="W16" s="347">
        <v>0</v>
      </c>
      <c r="X16" s="347">
        <v>0</v>
      </c>
      <c r="Y16" s="347">
        <v>0</v>
      </c>
      <c r="Z16" s="347">
        <v>0</v>
      </c>
      <c r="AA16" s="347">
        <v>0</v>
      </c>
      <c r="AB16" s="347">
        <v>0</v>
      </c>
      <c r="AC16" s="347">
        <v>0</v>
      </c>
      <c r="AD16" s="347">
        <v>0</v>
      </c>
      <c r="AE16" s="347">
        <v>0</v>
      </c>
      <c r="AF16" s="347">
        <v>0</v>
      </c>
      <c r="AG16" s="347">
        <v>0</v>
      </c>
      <c r="AH16" s="347">
        <v>10</v>
      </c>
      <c r="AI16" s="347">
        <v>0</v>
      </c>
      <c r="AJ16" s="347">
        <v>0</v>
      </c>
      <c r="AK16" s="347">
        <v>6</v>
      </c>
      <c r="AL16" s="347">
        <v>0</v>
      </c>
      <c r="AM16" s="347">
        <v>0</v>
      </c>
      <c r="AN16" s="347">
        <v>0</v>
      </c>
    </row>
    <row r="17" spans="3:40" x14ac:dyDescent="0.3">
      <c r="C17" s="347">
        <v>50</v>
      </c>
      <c r="D17" s="347">
        <v>2</v>
      </c>
      <c r="E17" s="347">
        <v>6</v>
      </c>
      <c r="F17" s="347">
        <v>3770325</v>
      </c>
      <c r="G17" s="347">
        <v>0</v>
      </c>
      <c r="H17" s="347">
        <v>1749395</v>
      </c>
      <c r="I17" s="347">
        <v>0</v>
      </c>
      <c r="J17" s="347">
        <v>0</v>
      </c>
      <c r="K17" s="347">
        <v>1740252</v>
      </c>
      <c r="L17" s="347">
        <v>0</v>
      </c>
      <c r="M17" s="347">
        <v>0</v>
      </c>
      <c r="N17" s="347">
        <v>0</v>
      </c>
      <c r="O17" s="347">
        <v>0</v>
      </c>
      <c r="P17" s="347">
        <v>0</v>
      </c>
      <c r="Q17" s="347">
        <v>0</v>
      </c>
      <c r="R17" s="347">
        <v>0</v>
      </c>
      <c r="S17" s="347">
        <v>0</v>
      </c>
      <c r="T17" s="347">
        <v>0</v>
      </c>
      <c r="U17" s="347">
        <v>0</v>
      </c>
      <c r="V17" s="347">
        <v>0</v>
      </c>
      <c r="W17" s="347">
        <v>0</v>
      </c>
      <c r="X17" s="347">
        <v>0</v>
      </c>
      <c r="Y17" s="347">
        <v>0</v>
      </c>
      <c r="Z17" s="347">
        <v>0</v>
      </c>
      <c r="AA17" s="347">
        <v>0</v>
      </c>
      <c r="AB17" s="347">
        <v>0</v>
      </c>
      <c r="AC17" s="347">
        <v>70649</v>
      </c>
      <c r="AD17" s="347">
        <v>0</v>
      </c>
      <c r="AE17" s="347">
        <v>40570</v>
      </c>
      <c r="AF17" s="347">
        <v>0</v>
      </c>
      <c r="AG17" s="347">
        <v>0</v>
      </c>
      <c r="AH17" s="347">
        <v>85630</v>
      </c>
      <c r="AI17" s="347">
        <v>0</v>
      </c>
      <c r="AJ17" s="347">
        <v>0</v>
      </c>
      <c r="AK17" s="347">
        <v>39628</v>
      </c>
      <c r="AL17" s="347">
        <v>0</v>
      </c>
      <c r="AM17" s="347">
        <v>44201</v>
      </c>
      <c r="AN17" s="347">
        <v>0</v>
      </c>
    </row>
    <row r="18" spans="3:40" x14ac:dyDescent="0.3">
      <c r="C18" s="347">
        <v>50</v>
      </c>
      <c r="D18" s="347">
        <v>2</v>
      </c>
      <c r="E18" s="347">
        <v>9</v>
      </c>
      <c r="F18" s="347">
        <v>14616</v>
      </c>
      <c r="G18" s="347">
        <v>0</v>
      </c>
      <c r="H18" s="347">
        <v>0</v>
      </c>
      <c r="I18" s="347">
        <v>0</v>
      </c>
      <c r="J18" s="347">
        <v>0</v>
      </c>
      <c r="K18" s="347">
        <v>8716</v>
      </c>
      <c r="L18" s="347">
        <v>0</v>
      </c>
      <c r="M18" s="347">
        <v>0</v>
      </c>
      <c r="N18" s="347">
        <v>0</v>
      </c>
      <c r="O18" s="347">
        <v>0</v>
      </c>
      <c r="P18" s="347">
        <v>0</v>
      </c>
      <c r="Q18" s="347">
        <v>0</v>
      </c>
      <c r="R18" s="347">
        <v>0</v>
      </c>
      <c r="S18" s="347">
        <v>0</v>
      </c>
      <c r="T18" s="347">
        <v>0</v>
      </c>
      <c r="U18" s="347">
        <v>0</v>
      </c>
      <c r="V18" s="347">
        <v>0</v>
      </c>
      <c r="W18" s="347">
        <v>0</v>
      </c>
      <c r="X18" s="347">
        <v>0</v>
      </c>
      <c r="Y18" s="347">
        <v>0</v>
      </c>
      <c r="Z18" s="347">
        <v>0</v>
      </c>
      <c r="AA18" s="347">
        <v>0</v>
      </c>
      <c r="AB18" s="347">
        <v>0</v>
      </c>
      <c r="AC18" s="347">
        <v>900</v>
      </c>
      <c r="AD18" s="347">
        <v>0</v>
      </c>
      <c r="AE18" s="347">
        <v>2000</v>
      </c>
      <c r="AF18" s="347">
        <v>0</v>
      </c>
      <c r="AG18" s="347">
        <v>0</v>
      </c>
      <c r="AH18" s="347">
        <v>3000</v>
      </c>
      <c r="AI18" s="347">
        <v>0</v>
      </c>
      <c r="AJ18" s="347">
        <v>0</v>
      </c>
      <c r="AK18" s="347">
        <v>0</v>
      </c>
      <c r="AL18" s="347">
        <v>0</v>
      </c>
      <c r="AM18" s="347">
        <v>0</v>
      </c>
      <c r="AN18" s="347">
        <v>0</v>
      </c>
    </row>
    <row r="19" spans="3:40" x14ac:dyDescent="0.3">
      <c r="C19" s="347">
        <v>50</v>
      </c>
      <c r="D19" s="347">
        <v>2</v>
      </c>
      <c r="E19" s="347">
        <v>10</v>
      </c>
      <c r="F19" s="347">
        <v>12360</v>
      </c>
      <c r="G19" s="347">
        <v>0</v>
      </c>
      <c r="H19" s="347">
        <v>2400</v>
      </c>
      <c r="I19" s="347">
        <v>0</v>
      </c>
      <c r="J19" s="347">
        <v>0</v>
      </c>
      <c r="K19" s="347">
        <v>9960</v>
      </c>
      <c r="L19" s="347">
        <v>0</v>
      </c>
      <c r="M19" s="347">
        <v>0</v>
      </c>
      <c r="N19" s="347">
        <v>0</v>
      </c>
      <c r="O19" s="347">
        <v>0</v>
      </c>
      <c r="P19" s="347">
        <v>0</v>
      </c>
      <c r="Q19" s="347">
        <v>0</v>
      </c>
      <c r="R19" s="347">
        <v>0</v>
      </c>
      <c r="S19" s="347">
        <v>0</v>
      </c>
      <c r="T19" s="347">
        <v>0</v>
      </c>
      <c r="U19" s="347">
        <v>0</v>
      </c>
      <c r="V19" s="347">
        <v>0</v>
      </c>
      <c r="W19" s="347">
        <v>0</v>
      </c>
      <c r="X19" s="347">
        <v>0</v>
      </c>
      <c r="Y19" s="347">
        <v>0</v>
      </c>
      <c r="Z19" s="347">
        <v>0</v>
      </c>
      <c r="AA19" s="347">
        <v>0</v>
      </c>
      <c r="AB19" s="347">
        <v>0</v>
      </c>
      <c r="AC19" s="347">
        <v>0</v>
      </c>
      <c r="AD19" s="347">
        <v>0</v>
      </c>
      <c r="AE19" s="347">
        <v>0</v>
      </c>
      <c r="AF19" s="347">
        <v>0</v>
      </c>
      <c r="AG19" s="347">
        <v>0</v>
      </c>
      <c r="AH19" s="347">
        <v>0</v>
      </c>
      <c r="AI19" s="347">
        <v>0</v>
      </c>
      <c r="AJ19" s="347">
        <v>0</v>
      </c>
      <c r="AK19" s="347">
        <v>0</v>
      </c>
      <c r="AL19" s="347">
        <v>0</v>
      </c>
      <c r="AM19" s="347">
        <v>0</v>
      </c>
      <c r="AN19" s="347">
        <v>0</v>
      </c>
    </row>
    <row r="20" spans="3:40" x14ac:dyDescent="0.3">
      <c r="C20" s="347">
        <v>50</v>
      </c>
      <c r="D20" s="347">
        <v>2</v>
      </c>
      <c r="E20" s="347">
        <v>11</v>
      </c>
      <c r="F20" s="347">
        <v>8068</v>
      </c>
      <c r="G20" s="347">
        <v>0</v>
      </c>
      <c r="H20" s="347">
        <v>5901.333333333333</v>
      </c>
      <c r="I20" s="347">
        <v>0</v>
      </c>
      <c r="J20" s="347">
        <v>0</v>
      </c>
      <c r="K20" s="347">
        <v>2166.6666666666665</v>
      </c>
      <c r="L20" s="347">
        <v>0</v>
      </c>
      <c r="M20" s="347">
        <v>0</v>
      </c>
      <c r="N20" s="347">
        <v>0</v>
      </c>
      <c r="O20" s="347">
        <v>0</v>
      </c>
      <c r="P20" s="347">
        <v>0</v>
      </c>
      <c r="Q20" s="347">
        <v>0</v>
      </c>
      <c r="R20" s="347">
        <v>0</v>
      </c>
      <c r="S20" s="347">
        <v>0</v>
      </c>
      <c r="T20" s="347">
        <v>0</v>
      </c>
      <c r="U20" s="347">
        <v>0</v>
      </c>
      <c r="V20" s="347">
        <v>0</v>
      </c>
      <c r="W20" s="347">
        <v>0</v>
      </c>
      <c r="X20" s="347">
        <v>0</v>
      </c>
      <c r="Y20" s="347">
        <v>0</v>
      </c>
      <c r="Z20" s="347">
        <v>0</v>
      </c>
      <c r="AA20" s="347">
        <v>0</v>
      </c>
      <c r="AB20" s="347">
        <v>0</v>
      </c>
      <c r="AC20" s="347">
        <v>0</v>
      </c>
      <c r="AD20" s="347">
        <v>0</v>
      </c>
      <c r="AE20" s="347">
        <v>0</v>
      </c>
      <c r="AF20" s="347">
        <v>0</v>
      </c>
      <c r="AG20" s="347">
        <v>0</v>
      </c>
      <c r="AH20" s="347">
        <v>0</v>
      </c>
      <c r="AI20" s="347">
        <v>0</v>
      </c>
      <c r="AJ20" s="347">
        <v>0</v>
      </c>
      <c r="AK20" s="347">
        <v>0</v>
      </c>
      <c r="AL20" s="347">
        <v>0</v>
      </c>
      <c r="AM20" s="347">
        <v>0</v>
      </c>
      <c r="AN20" s="347">
        <v>0</v>
      </c>
    </row>
    <row r="21" spans="3:40" x14ac:dyDescent="0.3">
      <c r="C21" s="347">
        <v>50</v>
      </c>
      <c r="D21" s="347">
        <v>3</v>
      </c>
      <c r="E21" s="347">
        <v>1</v>
      </c>
      <c r="F21" s="347">
        <v>95.5</v>
      </c>
      <c r="G21" s="347">
        <v>0</v>
      </c>
      <c r="H21" s="347">
        <v>19</v>
      </c>
      <c r="I21" s="347">
        <v>0</v>
      </c>
      <c r="J21" s="347">
        <v>0</v>
      </c>
      <c r="K21" s="347">
        <v>60.75</v>
      </c>
      <c r="L21" s="347">
        <v>0</v>
      </c>
      <c r="M21" s="347">
        <v>0</v>
      </c>
      <c r="N21" s="347">
        <v>0</v>
      </c>
      <c r="O21" s="347">
        <v>0</v>
      </c>
      <c r="P21" s="347">
        <v>0</v>
      </c>
      <c r="Q21" s="347">
        <v>0</v>
      </c>
      <c r="R21" s="347">
        <v>0</v>
      </c>
      <c r="S21" s="347">
        <v>0</v>
      </c>
      <c r="T21" s="347">
        <v>0</v>
      </c>
      <c r="U21" s="347">
        <v>0</v>
      </c>
      <c r="V21" s="347">
        <v>0</v>
      </c>
      <c r="W21" s="347">
        <v>0</v>
      </c>
      <c r="X21" s="347">
        <v>0</v>
      </c>
      <c r="Y21" s="347">
        <v>0</v>
      </c>
      <c r="Z21" s="347">
        <v>0</v>
      </c>
      <c r="AA21" s="347">
        <v>0</v>
      </c>
      <c r="AB21" s="347">
        <v>0</v>
      </c>
      <c r="AC21" s="347">
        <v>4</v>
      </c>
      <c r="AD21" s="347">
        <v>0</v>
      </c>
      <c r="AE21" s="347">
        <v>2</v>
      </c>
      <c r="AF21" s="347">
        <v>0</v>
      </c>
      <c r="AG21" s="347">
        <v>0</v>
      </c>
      <c r="AH21" s="347">
        <v>6.75</v>
      </c>
      <c r="AI21" s="347">
        <v>0</v>
      </c>
      <c r="AJ21" s="347">
        <v>0</v>
      </c>
      <c r="AK21" s="347">
        <v>1</v>
      </c>
      <c r="AL21" s="347">
        <v>0</v>
      </c>
      <c r="AM21" s="347">
        <v>2</v>
      </c>
      <c r="AN21" s="347">
        <v>0</v>
      </c>
    </row>
    <row r="22" spans="3:40" x14ac:dyDescent="0.3">
      <c r="C22" s="347">
        <v>50</v>
      </c>
      <c r="D22" s="347">
        <v>3</v>
      </c>
      <c r="E22" s="347">
        <v>2</v>
      </c>
      <c r="F22" s="347">
        <v>14211.38</v>
      </c>
      <c r="G22" s="347">
        <v>0</v>
      </c>
      <c r="H22" s="347">
        <v>3128</v>
      </c>
      <c r="I22" s="347">
        <v>0</v>
      </c>
      <c r="J22" s="347">
        <v>0</v>
      </c>
      <c r="K22" s="347">
        <v>8752.1299999999992</v>
      </c>
      <c r="L22" s="347">
        <v>0</v>
      </c>
      <c r="M22" s="347">
        <v>0</v>
      </c>
      <c r="N22" s="347">
        <v>0</v>
      </c>
      <c r="O22" s="347">
        <v>0</v>
      </c>
      <c r="P22" s="347">
        <v>0</v>
      </c>
      <c r="Q22" s="347">
        <v>0</v>
      </c>
      <c r="R22" s="347">
        <v>0</v>
      </c>
      <c r="S22" s="347">
        <v>0</v>
      </c>
      <c r="T22" s="347">
        <v>0</v>
      </c>
      <c r="U22" s="347">
        <v>0</v>
      </c>
      <c r="V22" s="347">
        <v>0</v>
      </c>
      <c r="W22" s="347">
        <v>0</v>
      </c>
      <c r="X22" s="347">
        <v>0</v>
      </c>
      <c r="Y22" s="347">
        <v>0</v>
      </c>
      <c r="Z22" s="347">
        <v>0</v>
      </c>
      <c r="AA22" s="347">
        <v>0</v>
      </c>
      <c r="AB22" s="347">
        <v>0</v>
      </c>
      <c r="AC22" s="347">
        <v>592.5</v>
      </c>
      <c r="AD22" s="347">
        <v>0</v>
      </c>
      <c r="AE22" s="347">
        <v>302.25</v>
      </c>
      <c r="AF22" s="347">
        <v>0</v>
      </c>
      <c r="AG22" s="347">
        <v>0</v>
      </c>
      <c r="AH22" s="347">
        <v>937.75</v>
      </c>
      <c r="AI22" s="347">
        <v>0</v>
      </c>
      <c r="AJ22" s="347">
        <v>0</v>
      </c>
      <c r="AK22" s="347">
        <v>162.75</v>
      </c>
      <c r="AL22" s="347">
        <v>0</v>
      </c>
      <c r="AM22" s="347">
        <v>336</v>
      </c>
      <c r="AN22" s="347">
        <v>0</v>
      </c>
    </row>
    <row r="23" spans="3:40" x14ac:dyDescent="0.3">
      <c r="C23" s="347">
        <v>50</v>
      </c>
      <c r="D23" s="347">
        <v>3</v>
      </c>
      <c r="E23" s="347">
        <v>3</v>
      </c>
      <c r="F23" s="347">
        <v>30</v>
      </c>
      <c r="G23" s="347">
        <v>0</v>
      </c>
      <c r="H23" s="347">
        <v>0</v>
      </c>
      <c r="I23" s="347">
        <v>0</v>
      </c>
      <c r="J23" s="347">
        <v>0</v>
      </c>
      <c r="K23" s="347">
        <v>30</v>
      </c>
      <c r="L23" s="347">
        <v>0</v>
      </c>
      <c r="M23" s="347">
        <v>0</v>
      </c>
      <c r="N23" s="347">
        <v>0</v>
      </c>
      <c r="O23" s="347">
        <v>0</v>
      </c>
      <c r="P23" s="347">
        <v>0</v>
      </c>
      <c r="Q23" s="347">
        <v>0</v>
      </c>
      <c r="R23" s="347">
        <v>0</v>
      </c>
      <c r="S23" s="347">
        <v>0</v>
      </c>
      <c r="T23" s="347">
        <v>0</v>
      </c>
      <c r="U23" s="347">
        <v>0</v>
      </c>
      <c r="V23" s="347">
        <v>0</v>
      </c>
      <c r="W23" s="347">
        <v>0</v>
      </c>
      <c r="X23" s="347">
        <v>0</v>
      </c>
      <c r="Y23" s="347">
        <v>0</v>
      </c>
      <c r="Z23" s="347">
        <v>0</v>
      </c>
      <c r="AA23" s="347">
        <v>0</v>
      </c>
      <c r="AB23" s="347">
        <v>0</v>
      </c>
      <c r="AC23" s="347">
        <v>0</v>
      </c>
      <c r="AD23" s="347">
        <v>0</v>
      </c>
      <c r="AE23" s="347">
        <v>0</v>
      </c>
      <c r="AF23" s="347">
        <v>0</v>
      </c>
      <c r="AG23" s="347">
        <v>0</v>
      </c>
      <c r="AH23" s="347">
        <v>0</v>
      </c>
      <c r="AI23" s="347">
        <v>0</v>
      </c>
      <c r="AJ23" s="347">
        <v>0</v>
      </c>
      <c r="AK23" s="347">
        <v>0</v>
      </c>
      <c r="AL23" s="347">
        <v>0</v>
      </c>
      <c r="AM23" s="347">
        <v>0</v>
      </c>
      <c r="AN23" s="347">
        <v>0</v>
      </c>
    </row>
    <row r="24" spans="3:40" x14ac:dyDescent="0.3">
      <c r="C24" s="347">
        <v>50</v>
      </c>
      <c r="D24" s="347">
        <v>3</v>
      </c>
      <c r="E24" s="347">
        <v>4</v>
      </c>
      <c r="F24" s="347">
        <v>373</v>
      </c>
      <c r="G24" s="347">
        <v>0</v>
      </c>
      <c r="H24" s="347">
        <v>39</v>
      </c>
      <c r="I24" s="347">
        <v>0</v>
      </c>
      <c r="J24" s="347">
        <v>0</v>
      </c>
      <c r="K24" s="347">
        <v>315</v>
      </c>
      <c r="L24" s="347">
        <v>0</v>
      </c>
      <c r="M24" s="347">
        <v>0</v>
      </c>
      <c r="N24" s="347">
        <v>0</v>
      </c>
      <c r="O24" s="347">
        <v>0</v>
      </c>
      <c r="P24" s="347">
        <v>0</v>
      </c>
      <c r="Q24" s="347">
        <v>0</v>
      </c>
      <c r="R24" s="347">
        <v>0</v>
      </c>
      <c r="S24" s="347">
        <v>0</v>
      </c>
      <c r="T24" s="347">
        <v>0</v>
      </c>
      <c r="U24" s="347">
        <v>0</v>
      </c>
      <c r="V24" s="347">
        <v>0</v>
      </c>
      <c r="W24" s="347">
        <v>0</v>
      </c>
      <c r="X24" s="347">
        <v>0</v>
      </c>
      <c r="Y24" s="347">
        <v>0</v>
      </c>
      <c r="Z24" s="347">
        <v>0</v>
      </c>
      <c r="AA24" s="347">
        <v>0</v>
      </c>
      <c r="AB24" s="347">
        <v>0</v>
      </c>
      <c r="AC24" s="347">
        <v>0</v>
      </c>
      <c r="AD24" s="347">
        <v>0</v>
      </c>
      <c r="AE24" s="347">
        <v>0</v>
      </c>
      <c r="AF24" s="347">
        <v>0</v>
      </c>
      <c r="AG24" s="347">
        <v>0</v>
      </c>
      <c r="AH24" s="347">
        <v>0</v>
      </c>
      <c r="AI24" s="347">
        <v>0</v>
      </c>
      <c r="AJ24" s="347">
        <v>0</v>
      </c>
      <c r="AK24" s="347">
        <v>19</v>
      </c>
      <c r="AL24" s="347">
        <v>0</v>
      </c>
      <c r="AM24" s="347">
        <v>0</v>
      </c>
      <c r="AN24" s="347">
        <v>0</v>
      </c>
    </row>
    <row r="25" spans="3:40" x14ac:dyDescent="0.3">
      <c r="C25" s="347">
        <v>50</v>
      </c>
      <c r="D25" s="347">
        <v>3</v>
      </c>
      <c r="E25" s="347">
        <v>6</v>
      </c>
      <c r="F25" s="347">
        <v>3900863</v>
      </c>
      <c r="G25" s="347">
        <v>0</v>
      </c>
      <c r="H25" s="347">
        <v>1821235</v>
      </c>
      <c r="I25" s="347">
        <v>0</v>
      </c>
      <c r="J25" s="347">
        <v>0</v>
      </c>
      <c r="K25" s="347">
        <v>1781890</v>
      </c>
      <c r="L25" s="347">
        <v>0</v>
      </c>
      <c r="M25" s="347">
        <v>0</v>
      </c>
      <c r="N25" s="347">
        <v>0</v>
      </c>
      <c r="O25" s="347">
        <v>0</v>
      </c>
      <c r="P25" s="347">
        <v>0</v>
      </c>
      <c r="Q25" s="347">
        <v>0</v>
      </c>
      <c r="R25" s="347">
        <v>0</v>
      </c>
      <c r="S25" s="347">
        <v>0</v>
      </c>
      <c r="T25" s="347">
        <v>0</v>
      </c>
      <c r="U25" s="347">
        <v>0</v>
      </c>
      <c r="V25" s="347">
        <v>0</v>
      </c>
      <c r="W25" s="347">
        <v>0</v>
      </c>
      <c r="X25" s="347">
        <v>0</v>
      </c>
      <c r="Y25" s="347">
        <v>0</v>
      </c>
      <c r="Z25" s="347">
        <v>0</v>
      </c>
      <c r="AA25" s="347">
        <v>0</v>
      </c>
      <c r="AB25" s="347">
        <v>0</v>
      </c>
      <c r="AC25" s="347">
        <v>71520</v>
      </c>
      <c r="AD25" s="347">
        <v>0</v>
      </c>
      <c r="AE25" s="347">
        <v>38450</v>
      </c>
      <c r="AF25" s="347">
        <v>0</v>
      </c>
      <c r="AG25" s="347">
        <v>0</v>
      </c>
      <c r="AH25" s="347">
        <v>100748</v>
      </c>
      <c r="AI25" s="347">
        <v>0</v>
      </c>
      <c r="AJ25" s="347">
        <v>0</v>
      </c>
      <c r="AK25" s="347">
        <v>42830</v>
      </c>
      <c r="AL25" s="347">
        <v>0</v>
      </c>
      <c r="AM25" s="347">
        <v>44190</v>
      </c>
      <c r="AN25" s="347">
        <v>0</v>
      </c>
    </row>
    <row r="26" spans="3:40" x14ac:dyDescent="0.3">
      <c r="C26" s="347">
        <v>50</v>
      </c>
      <c r="D26" s="347">
        <v>3</v>
      </c>
      <c r="E26" s="347">
        <v>9</v>
      </c>
      <c r="F26" s="347">
        <v>80867</v>
      </c>
      <c r="G26" s="347">
        <v>0</v>
      </c>
      <c r="H26" s="347">
        <v>49801</v>
      </c>
      <c r="I26" s="347">
        <v>0</v>
      </c>
      <c r="J26" s="347">
        <v>0</v>
      </c>
      <c r="K26" s="347">
        <v>31066</v>
      </c>
      <c r="L26" s="347">
        <v>0</v>
      </c>
      <c r="M26" s="347">
        <v>0</v>
      </c>
      <c r="N26" s="347">
        <v>0</v>
      </c>
      <c r="O26" s="347">
        <v>0</v>
      </c>
      <c r="P26" s="347">
        <v>0</v>
      </c>
      <c r="Q26" s="347">
        <v>0</v>
      </c>
      <c r="R26" s="347">
        <v>0</v>
      </c>
      <c r="S26" s="347">
        <v>0</v>
      </c>
      <c r="T26" s="347">
        <v>0</v>
      </c>
      <c r="U26" s="347">
        <v>0</v>
      </c>
      <c r="V26" s="347">
        <v>0</v>
      </c>
      <c r="W26" s="347">
        <v>0</v>
      </c>
      <c r="X26" s="347">
        <v>0</v>
      </c>
      <c r="Y26" s="347">
        <v>0</v>
      </c>
      <c r="Z26" s="347">
        <v>0</v>
      </c>
      <c r="AA26" s="347">
        <v>0</v>
      </c>
      <c r="AB26" s="347">
        <v>0</v>
      </c>
      <c r="AC26" s="347">
        <v>0</v>
      </c>
      <c r="AD26" s="347">
        <v>0</v>
      </c>
      <c r="AE26" s="347">
        <v>0</v>
      </c>
      <c r="AF26" s="347">
        <v>0</v>
      </c>
      <c r="AG26" s="347">
        <v>0</v>
      </c>
      <c r="AH26" s="347">
        <v>0</v>
      </c>
      <c r="AI26" s="347">
        <v>0</v>
      </c>
      <c r="AJ26" s="347">
        <v>0</v>
      </c>
      <c r="AK26" s="347">
        <v>0</v>
      </c>
      <c r="AL26" s="347">
        <v>0</v>
      </c>
      <c r="AM26" s="347">
        <v>0</v>
      </c>
      <c r="AN26" s="347">
        <v>0</v>
      </c>
    </row>
    <row r="27" spans="3:40" x14ac:dyDescent="0.3">
      <c r="C27" s="347">
        <v>50</v>
      </c>
      <c r="D27" s="347">
        <v>3</v>
      </c>
      <c r="E27" s="347">
        <v>10</v>
      </c>
      <c r="F27" s="347">
        <v>16200</v>
      </c>
      <c r="G27" s="347">
        <v>0</v>
      </c>
      <c r="H27" s="347">
        <v>100</v>
      </c>
      <c r="I27" s="347">
        <v>0</v>
      </c>
      <c r="J27" s="347">
        <v>0</v>
      </c>
      <c r="K27" s="347">
        <v>16100</v>
      </c>
      <c r="L27" s="347">
        <v>0</v>
      </c>
      <c r="M27" s="347">
        <v>0</v>
      </c>
      <c r="N27" s="347">
        <v>0</v>
      </c>
      <c r="O27" s="347">
        <v>0</v>
      </c>
      <c r="P27" s="347">
        <v>0</v>
      </c>
      <c r="Q27" s="347">
        <v>0</v>
      </c>
      <c r="R27" s="347">
        <v>0</v>
      </c>
      <c r="S27" s="347">
        <v>0</v>
      </c>
      <c r="T27" s="347">
        <v>0</v>
      </c>
      <c r="U27" s="347">
        <v>0</v>
      </c>
      <c r="V27" s="347">
        <v>0</v>
      </c>
      <c r="W27" s="347">
        <v>0</v>
      </c>
      <c r="X27" s="347">
        <v>0</v>
      </c>
      <c r="Y27" s="347">
        <v>0</v>
      </c>
      <c r="Z27" s="347">
        <v>0</v>
      </c>
      <c r="AA27" s="347">
        <v>0</v>
      </c>
      <c r="AB27" s="347">
        <v>0</v>
      </c>
      <c r="AC27" s="347">
        <v>0</v>
      </c>
      <c r="AD27" s="347">
        <v>0</v>
      </c>
      <c r="AE27" s="347">
        <v>0</v>
      </c>
      <c r="AF27" s="347">
        <v>0</v>
      </c>
      <c r="AG27" s="347">
        <v>0</v>
      </c>
      <c r="AH27" s="347">
        <v>0</v>
      </c>
      <c r="AI27" s="347">
        <v>0</v>
      </c>
      <c r="AJ27" s="347">
        <v>0</v>
      </c>
      <c r="AK27" s="347">
        <v>0</v>
      </c>
      <c r="AL27" s="347">
        <v>0</v>
      </c>
      <c r="AM27" s="347">
        <v>0</v>
      </c>
      <c r="AN27" s="347">
        <v>0</v>
      </c>
    </row>
    <row r="28" spans="3:40" x14ac:dyDescent="0.3">
      <c r="C28" s="347">
        <v>50</v>
      </c>
      <c r="D28" s="347">
        <v>3</v>
      </c>
      <c r="E28" s="347">
        <v>11</v>
      </c>
      <c r="F28" s="347">
        <v>8068</v>
      </c>
      <c r="G28" s="347">
        <v>0</v>
      </c>
      <c r="H28" s="347">
        <v>5901.333333333333</v>
      </c>
      <c r="I28" s="347">
        <v>0</v>
      </c>
      <c r="J28" s="347">
        <v>0</v>
      </c>
      <c r="K28" s="347">
        <v>2166.6666666666665</v>
      </c>
      <c r="L28" s="347">
        <v>0</v>
      </c>
      <c r="M28" s="347">
        <v>0</v>
      </c>
      <c r="N28" s="347">
        <v>0</v>
      </c>
      <c r="O28" s="347">
        <v>0</v>
      </c>
      <c r="P28" s="347">
        <v>0</v>
      </c>
      <c r="Q28" s="347">
        <v>0</v>
      </c>
      <c r="R28" s="347">
        <v>0</v>
      </c>
      <c r="S28" s="347">
        <v>0</v>
      </c>
      <c r="T28" s="347">
        <v>0</v>
      </c>
      <c r="U28" s="347">
        <v>0</v>
      </c>
      <c r="V28" s="347">
        <v>0</v>
      </c>
      <c r="W28" s="347">
        <v>0</v>
      </c>
      <c r="X28" s="347">
        <v>0</v>
      </c>
      <c r="Y28" s="347">
        <v>0</v>
      </c>
      <c r="Z28" s="347">
        <v>0</v>
      </c>
      <c r="AA28" s="347">
        <v>0</v>
      </c>
      <c r="AB28" s="347">
        <v>0</v>
      </c>
      <c r="AC28" s="347">
        <v>0</v>
      </c>
      <c r="AD28" s="347">
        <v>0</v>
      </c>
      <c r="AE28" s="347">
        <v>0</v>
      </c>
      <c r="AF28" s="347">
        <v>0</v>
      </c>
      <c r="AG28" s="347">
        <v>0</v>
      </c>
      <c r="AH28" s="347">
        <v>0</v>
      </c>
      <c r="AI28" s="347">
        <v>0</v>
      </c>
      <c r="AJ28" s="347">
        <v>0</v>
      </c>
      <c r="AK28" s="347">
        <v>0</v>
      </c>
      <c r="AL28" s="347">
        <v>0</v>
      </c>
      <c r="AM28" s="347">
        <v>0</v>
      </c>
      <c r="AN28" s="347">
        <v>0</v>
      </c>
    </row>
    <row r="29" spans="3:40" x14ac:dyDescent="0.3">
      <c r="C29" s="347">
        <v>50</v>
      </c>
      <c r="D29" s="347">
        <v>4</v>
      </c>
      <c r="E29" s="347">
        <v>1</v>
      </c>
      <c r="F29" s="347">
        <v>98</v>
      </c>
      <c r="G29" s="347">
        <v>0</v>
      </c>
      <c r="H29" s="347">
        <v>19</v>
      </c>
      <c r="I29" s="347">
        <v>0</v>
      </c>
      <c r="J29" s="347">
        <v>0</v>
      </c>
      <c r="K29" s="347">
        <v>63.25</v>
      </c>
      <c r="L29" s="347">
        <v>0</v>
      </c>
      <c r="M29" s="347">
        <v>0</v>
      </c>
      <c r="N29" s="347">
        <v>0</v>
      </c>
      <c r="O29" s="347">
        <v>0</v>
      </c>
      <c r="P29" s="347">
        <v>0</v>
      </c>
      <c r="Q29" s="347">
        <v>0</v>
      </c>
      <c r="R29" s="347">
        <v>0</v>
      </c>
      <c r="S29" s="347">
        <v>0</v>
      </c>
      <c r="T29" s="347">
        <v>0</v>
      </c>
      <c r="U29" s="347">
        <v>0</v>
      </c>
      <c r="V29" s="347">
        <v>0</v>
      </c>
      <c r="W29" s="347">
        <v>0</v>
      </c>
      <c r="X29" s="347">
        <v>0</v>
      </c>
      <c r="Y29" s="347">
        <v>0</v>
      </c>
      <c r="Z29" s="347">
        <v>0</v>
      </c>
      <c r="AA29" s="347">
        <v>0</v>
      </c>
      <c r="AB29" s="347">
        <v>0</v>
      </c>
      <c r="AC29" s="347">
        <v>4</v>
      </c>
      <c r="AD29" s="347">
        <v>0</v>
      </c>
      <c r="AE29" s="347">
        <v>2</v>
      </c>
      <c r="AF29" s="347">
        <v>0</v>
      </c>
      <c r="AG29" s="347">
        <v>0</v>
      </c>
      <c r="AH29" s="347">
        <v>6.75</v>
      </c>
      <c r="AI29" s="347">
        <v>0</v>
      </c>
      <c r="AJ29" s="347">
        <v>0</v>
      </c>
      <c r="AK29" s="347">
        <v>1</v>
      </c>
      <c r="AL29" s="347">
        <v>0</v>
      </c>
      <c r="AM29" s="347">
        <v>2</v>
      </c>
      <c r="AN29" s="347">
        <v>0</v>
      </c>
    </row>
    <row r="30" spans="3:40" x14ac:dyDescent="0.3">
      <c r="C30" s="347">
        <v>50</v>
      </c>
      <c r="D30" s="347">
        <v>4</v>
      </c>
      <c r="E30" s="347">
        <v>2</v>
      </c>
      <c r="F30" s="347">
        <v>14717</v>
      </c>
      <c r="G30" s="347">
        <v>0</v>
      </c>
      <c r="H30" s="347">
        <v>3216</v>
      </c>
      <c r="I30" s="347">
        <v>0</v>
      </c>
      <c r="J30" s="347">
        <v>0</v>
      </c>
      <c r="K30" s="347">
        <v>9169.75</v>
      </c>
      <c r="L30" s="347">
        <v>0</v>
      </c>
      <c r="M30" s="347">
        <v>0</v>
      </c>
      <c r="N30" s="347">
        <v>0</v>
      </c>
      <c r="O30" s="347">
        <v>0</v>
      </c>
      <c r="P30" s="347">
        <v>0</v>
      </c>
      <c r="Q30" s="347">
        <v>0</v>
      </c>
      <c r="R30" s="347">
        <v>0</v>
      </c>
      <c r="S30" s="347">
        <v>0</v>
      </c>
      <c r="T30" s="347">
        <v>0</v>
      </c>
      <c r="U30" s="347">
        <v>0</v>
      </c>
      <c r="V30" s="347">
        <v>0</v>
      </c>
      <c r="W30" s="347">
        <v>0</v>
      </c>
      <c r="X30" s="347">
        <v>0</v>
      </c>
      <c r="Y30" s="347">
        <v>0</v>
      </c>
      <c r="Z30" s="347">
        <v>0</v>
      </c>
      <c r="AA30" s="347">
        <v>0</v>
      </c>
      <c r="AB30" s="347">
        <v>0</v>
      </c>
      <c r="AC30" s="347">
        <v>585</v>
      </c>
      <c r="AD30" s="347">
        <v>0</v>
      </c>
      <c r="AE30" s="347">
        <v>341</v>
      </c>
      <c r="AF30" s="347">
        <v>0</v>
      </c>
      <c r="AG30" s="347">
        <v>0</v>
      </c>
      <c r="AH30" s="347">
        <v>914.5</v>
      </c>
      <c r="AI30" s="347">
        <v>0</v>
      </c>
      <c r="AJ30" s="347">
        <v>0</v>
      </c>
      <c r="AK30" s="347">
        <v>162.75</v>
      </c>
      <c r="AL30" s="347">
        <v>0</v>
      </c>
      <c r="AM30" s="347">
        <v>328</v>
      </c>
      <c r="AN30" s="347">
        <v>0</v>
      </c>
    </row>
    <row r="31" spans="3:40" x14ac:dyDescent="0.3">
      <c r="C31" s="347">
        <v>50</v>
      </c>
      <c r="D31" s="347">
        <v>4</v>
      </c>
      <c r="E31" s="347">
        <v>4</v>
      </c>
      <c r="F31" s="347">
        <v>411</v>
      </c>
      <c r="G31" s="347">
        <v>0</v>
      </c>
      <c r="H31" s="347">
        <v>39</v>
      </c>
      <c r="I31" s="347">
        <v>0</v>
      </c>
      <c r="J31" s="347">
        <v>0</v>
      </c>
      <c r="K31" s="347">
        <v>305</v>
      </c>
      <c r="L31" s="347">
        <v>0</v>
      </c>
      <c r="M31" s="347">
        <v>0</v>
      </c>
      <c r="N31" s="347">
        <v>0</v>
      </c>
      <c r="O31" s="347">
        <v>0</v>
      </c>
      <c r="P31" s="347">
        <v>0</v>
      </c>
      <c r="Q31" s="347">
        <v>0</v>
      </c>
      <c r="R31" s="347">
        <v>0</v>
      </c>
      <c r="S31" s="347">
        <v>0</v>
      </c>
      <c r="T31" s="347">
        <v>0</v>
      </c>
      <c r="U31" s="347">
        <v>0</v>
      </c>
      <c r="V31" s="347">
        <v>0</v>
      </c>
      <c r="W31" s="347">
        <v>0</v>
      </c>
      <c r="X31" s="347">
        <v>0</v>
      </c>
      <c r="Y31" s="347">
        <v>0</v>
      </c>
      <c r="Z31" s="347">
        <v>0</v>
      </c>
      <c r="AA31" s="347">
        <v>0</v>
      </c>
      <c r="AB31" s="347">
        <v>0</v>
      </c>
      <c r="AC31" s="347">
        <v>20</v>
      </c>
      <c r="AD31" s="347">
        <v>0</v>
      </c>
      <c r="AE31" s="347">
        <v>0</v>
      </c>
      <c r="AF31" s="347">
        <v>0</v>
      </c>
      <c r="AG31" s="347">
        <v>0</v>
      </c>
      <c r="AH31" s="347">
        <v>24</v>
      </c>
      <c r="AI31" s="347">
        <v>0</v>
      </c>
      <c r="AJ31" s="347">
        <v>0</v>
      </c>
      <c r="AK31" s="347">
        <v>23</v>
      </c>
      <c r="AL31" s="347">
        <v>0</v>
      </c>
      <c r="AM31" s="347">
        <v>0</v>
      </c>
      <c r="AN31" s="347">
        <v>0</v>
      </c>
    </row>
    <row r="32" spans="3:40" x14ac:dyDescent="0.3">
      <c r="C32" s="347">
        <v>50</v>
      </c>
      <c r="D32" s="347">
        <v>4</v>
      </c>
      <c r="E32" s="347">
        <v>6</v>
      </c>
      <c r="F32" s="347">
        <v>3846176</v>
      </c>
      <c r="G32" s="347">
        <v>0</v>
      </c>
      <c r="H32" s="347">
        <v>1780713</v>
      </c>
      <c r="I32" s="347">
        <v>0</v>
      </c>
      <c r="J32" s="347">
        <v>0</v>
      </c>
      <c r="K32" s="347">
        <v>1772188</v>
      </c>
      <c r="L32" s="347">
        <v>0</v>
      </c>
      <c r="M32" s="347">
        <v>0</v>
      </c>
      <c r="N32" s="347">
        <v>0</v>
      </c>
      <c r="O32" s="347">
        <v>0</v>
      </c>
      <c r="P32" s="347">
        <v>0</v>
      </c>
      <c r="Q32" s="347">
        <v>0</v>
      </c>
      <c r="R32" s="347">
        <v>0</v>
      </c>
      <c r="S32" s="347">
        <v>0</v>
      </c>
      <c r="T32" s="347">
        <v>0</v>
      </c>
      <c r="U32" s="347">
        <v>0</v>
      </c>
      <c r="V32" s="347">
        <v>0</v>
      </c>
      <c r="W32" s="347">
        <v>0</v>
      </c>
      <c r="X32" s="347">
        <v>0</v>
      </c>
      <c r="Y32" s="347">
        <v>0</v>
      </c>
      <c r="Z32" s="347">
        <v>0</v>
      </c>
      <c r="AA32" s="347">
        <v>0</v>
      </c>
      <c r="AB32" s="347">
        <v>0</v>
      </c>
      <c r="AC32" s="347">
        <v>70240</v>
      </c>
      <c r="AD32" s="347">
        <v>0</v>
      </c>
      <c r="AE32" s="347">
        <v>39001</v>
      </c>
      <c r="AF32" s="347">
        <v>0</v>
      </c>
      <c r="AG32" s="347">
        <v>0</v>
      </c>
      <c r="AH32" s="347">
        <v>96283</v>
      </c>
      <c r="AI32" s="347">
        <v>0</v>
      </c>
      <c r="AJ32" s="347">
        <v>0</v>
      </c>
      <c r="AK32" s="347">
        <v>43221</v>
      </c>
      <c r="AL32" s="347">
        <v>0</v>
      </c>
      <c r="AM32" s="347">
        <v>44530</v>
      </c>
      <c r="AN32" s="347">
        <v>0</v>
      </c>
    </row>
    <row r="33" spans="3:40" x14ac:dyDescent="0.3">
      <c r="C33" s="347">
        <v>50</v>
      </c>
      <c r="D33" s="347">
        <v>4</v>
      </c>
      <c r="E33" s="347">
        <v>9</v>
      </c>
      <c r="F33" s="347">
        <v>20983</v>
      </c>
      <c r="G33" s="347">
        <v>0</v>
      </c>
      <c r="H33" s="347">
        <v>0</v>
      </c>
      <c r="I33" s="347">
        <v>0</v>
      </c>
      <c r="J33" s="347">
        <v>0</v>
      </c>
      <c r="K33" s="347">
        <v>20983</v>
      </c>
      <c r="L33" s="347">
        <v>0</v>
      </c>
      <c r="M33" s="347">
        <v>0</v>
      </c>
      <c r="N33" s="347">
        <v>0</v>
      </c>
      <c r="O33" s="347">
        <v>0</v>
      </c>
      <c r="P33" s="347">
        <v>0</v>
      </c>
      <c r="Q33" s="347">
        <v>0</v>
      </c>
      <c r="R33" s="347">
        <v>0</v>
      </c>
      <c r="S33" s="347">
        <v>0</v>
      </c>
      <c r="T33" s="347">
        <v>0</v>
      </c>
      <c r="U33" s="347">
        <v>0</v>
      </c>
      <c r="V33" s="347">
        <v>0</v>
      </c>
      <c r="W33" s="347">
        <v>0</v>
      </c>
      <c r="X33" s="347">
        <v>0</v>
      </c>
      <c r="Y33" s="347">
        <v>0</v>
      </c>
      <c r="Z33" s="347">
        <v>0</v>
      </c>
      <c r="AA33" s="347">
        <v>0</v>
      </c>
      <c r="AB33" s="347">
        <v>0</v>
      </c>
      <c r="AC33" s="347">
        <v>0</v>
      </c>
      <c r="AD33" s="347">
        <v>0</v>
      </c>
      <c r="AE33" s="347">
        <v>0</v>
      </c>
      <c r="AF33" s="347">
        <v>0</v>
      </c>
      <c r="AG33" s="347">
        <v>0</v>
      </c>
      <c r="AH33" s="347">
        <v>0</v>
      </c>
      <c r="AI33" s="347">
        <v>0</v>
      </c>
      <c r="AJ33" s="347">
        <v>0</v>
      </c>
      <c r="AK33" s="347">
        <v>0</v>
      </c>
      <c r="AL33" s="347">
        <v>0</v>
      </c>
      <c r="AM33" s="347">
        <v>0</v>
      </c>
      <c r="AN33" s="347">
        <v>0</v>
      </c>
    </row>
    <row r="34" spans="3:40" x14ac:dyDescent="0.3">
      <c r="C34" s="347">
        <v>50</v>
      </c>
      <c r="D34" s="347">
        <v>4</v>
      </c>
      <c r="E34" s="347">
        <v>11</v>
      </c>
      <c r="F34" s="347">
        <v>8068</v>
      </c>
      <c r="G34" s="347">
        <v>0</v>
      </c>
      <c r="H34" s="347">
        <v>5901.333333333333</v>
      </c>
      <c r="I34" s="347">
        <v>0</v>
      </c>
      <c r="J34" s="347">
        <v>0</v>
      </c>
      <c r="K34" s="347">
        <v>2166.6666666666665</v>
      </c>
      <c r="L34" s="347">
        <v>0</v>
      </c>
      <c r="M34" s="347">
        <v>0</v>
      </c>
      <c r="N34" s="347">
        <v>0</v>
      </c>
      <c r="O34" s="347">
        <v>0</v>
      </c>
      <c r="P34" s="347">
        <v>0</v>
      </c>
      <c r="Q34" s="347">
        <v>0</v>
      </c>
      <c r="R34" s="347">
        <v>0</v>
      </c>
      <c r="S34" s="347">
        <v>0</v>
      </c>
      <c r="T34" s="347">
        <v>0</v>
      </c>
      <c r="U34" s="347">
        <v>0</v>
      </c>
      <c r="V34" s="347">
        <v>0</v>
      </c>
      <c r="W34" s="347">
        <v>0</v>
      </c>
      <c r="X34" s="347">
        <v>0</v>
      </c>
      <c r="Y34" s="347">
        <v>0</v>
      </c>
      <c r="Z34" s="347">
        <v>0</v>
      </c>
      <c r="AA34" s="347">
        <v>0</v>
      </c>
      <c r="AB34" s="347">
        <v>0</v>
      </c>
      <c r="AC34" s="347">
        <v>0</v>
      </c>
      <c r="AD34" s="347">
        <v>0</v>
      </c>
      <c r="AE34" s="347">
        <v>0</v>
      </c>
      <c r="AF34" s="347">
        <v>0</v>
      </c>
      <c r="AG34" s="347">
        <v>0</v>
      </c>
      <c r="AH34" s="347">
        <v>0</v>
      </c>
      <c r="AI34" s="347">
        <v>0</v>
      </c>
      <c r="AJ34" s="347">
        <v>0</v>
      </c>
      <c r="AK34" s="347">
        <v>0</v>
      </c>
      <c r="AL34" s="347">
        <v>0</v>
      </c>
      <c r="AM34" s="347">
        <v>0</v>
      </c>
      <c r="AN34" s="34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30" bestFit="1" customWidth="1"/>
    <col min="2" max="2" width="7.77734375" style="196" customWidth="1"/>
    <col min="3" max="3" width="5.44140625" style="230" hidden="1" customWidth="1"/>
    <col min="4" max="4" width="7.77734375" style="196" customWidth="1"/>
    <col min="5" max="5" width="5.44140625" style="230" hidden="1" customWidth="1"/>
    <col min="6" max="6" width="7.77734375" style="196" customWidth="1"/>
    <col min="7" max="7" width="7.77734375" style="308" customWidth="1"/>
    <col min="8" max="8" width="7.77734375" style="196" customWidth="1"/>
    <col min="9" max="9" width="5.44140625" style="230" hidden="1" customWidth="1"/>
    <col min="10" max="10" width="7.77734375" style="196" customWidth="1"/>
    <col min="11" max="11" width="5.44140625" style="230" hidden="1" customWidth="1"/>
    <col min="12" max="12" width="7.77734375" style="196" customWidth="1"/>
    <col min="13" max="13" width="7.77734375" style="308" customWidth="1"/>
    <col min="14" max="14" width="7.77734375" style="196" customWidth="1"/>
    <col min="15" max="15" width="5" style="230" hidden="1" customWidth="1"/>
    <col min="16" max="16" width="7.77734375" style="196" customWidth="1"/>
    <col min="17" max="17" width="5" style="230" hidden="1" customWidth="1"/>
    <col min="18" max="18" width="7.77734375" style="196" customWidth="1"/>
    <col min="19" max="19" width="7.77734375" style="308" customWidth="1"/>
    <col min="20" max="16384" width="8.88671875" style="230"/>
  </cols>
  <sheetData>
    <row r="1" spans="1:19" ht="18.600000000000001" customHeight="1" thickBot="1" x14ac:dyDescent="0.4">
      <c r="A1" s="488" t="s">
        <v>4362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</row>
    <row r="2" spans="1:19" ht="14.4" customHeight="1" thickBot="1" x14ac:dyDescent="0.35">
      <c r="A2" s="351" t="s">
        <v>282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14.4" customHeight="1" thickBot="1" x14ac:dyDescent="0.35">
      <c r="A3" s="318" t="s">
        <v>134</v>
      </c>
      <c r="B3" s="319">
        <f>SUBTOTAL(9,B6:B1048576)</f>
        <v>388456</v>
      </c>
      <c r="C3" s="320">
        <f t="shared" ref="C3:R3" si="0">SUBTOTAL(9,C6:C1048576)</f>
        <v>1</v>
      </c>
      <c r="D3" s="320">
        <f t="shared" si="0"/>
        <v>400996</v>
      </c>
      <c r="E3" s="320">
        <f t="shared" si="0"/>
        <v>0.47857929855633585</v>
      </c>
      <c r="F3" s="320">
        <f t="shared" si="0"/>
        <v>426251</v>
      </c>
      <c r="G3" s="321">
        <f>IF(B3&lt;&gt;0,F3/B3,"")</f>
        <v>1.0972954465885454</v>
      </c>
      <c r="H3" s="322">
        <f t="shared" si="0"/>
        <v>0</v>
      </c>
      <c r="I3" s="320">
        <f t="shared" si="0"/>
        <v>0</v>
      </c>
      <c r="J3" s="320">
        <f t="shared" si="0"/>
        <v>0</v>
      </c>
      <c r="K3" s="320">
        <f t="shared" si="0"/>
        <v>0</v>
      </c>
      <c r="L3" s="320">
        <f t="shared" si="0"/>
        <v>0</v>
      </c>
      <c r="M3" s="323" t="str">
        <f>IF(H3&lt;&gt;0,L3/H3,"")</f>
        <v/>
      </c>
      <c r="N3" s="319">
        <f t="shared" si="0"/>
        <v>0</v>
      </c>
      <c r="O3" s="320">
        <f t="shared" si="0"/>
        <v>0</v>
      </c>
      <c r="P3" s="320">
        <f t="shared" si="0"/>
        <v>0</v>
      </c>
      <c r="Q3" s="320">
        <f t="shared" si="0"/>
        <v>0</v>
      </c>
      <c r="R3" s="320">
        <f t="shared" si="0"/>
        <v>0</v>
      </c>
      <c r="S3" s="321" t="str">
        <f>IF(N3&lt;&gt;0,R3/N3,"")</f>
        <v/>
      </c>
    </row>
    <row r="4" spans="1:19" ht="14.4" customHeight="1" x14ac:dyDescent="0.3">
      <c r="A4" s="489" t="s">
        <v>98</v>
      </c>
      <c r="B4" s="490" t="s">
        <v>99</v>
      </c>
      <c r="C4" s="491"/>
      <c r="D4" s="491"/>
      <c r="E4" s="491"/>
      <c r="F4" s="491"/>
      <c r="G4" s="492"/>
      <c r="H4" s="490" t="s">
        <v>100</v>
      </c>
      <c r="I4" s="491"/>
      <c r="J4" s="491"/>
      <c r="K4" s="491"/>
      <c r="L4" s="491"/>
      <c r="M4" s="492"/>
      <c r="N4" s="490" t="s">
        <v>101</v>
      </c>
      <c r="O4" s="491"/>
      <c r="P4" s="491"/>
      <c r="Q4" s="491"/>
      <c r="R4" s="491"/>
      <c r="S4" s="492"/>
    </row>
    <row r="5" spans="1:19" ht="14.4" customHeight="1" thickBot="1" x14ac:dyDescent="0.35">
      <c r="A5" s="714"/>
      <c r="B5" s="715">
        <v>2012</v>
      </c>
      <c r="C5" s="716"/>
      <c r="D5" s="716">
        <v>2013</v>
      </c>
      <c r="E5" s="716"/>
      <c r="F5" s="716">
        <v>2014</v>
      </c>
      <c r="G5" s="717" t="s">
        <v>2</v>
      </c>
      <c r="H5" s="715">
        <v>2012</v>
      </c>
      <c r="I5" s="716"/>
      <c r="J5" s="716">
        <v>2013</v>
      </c>
      <c r="K5" s="716"/>
      <c r="L5" s="716">
        <v>2014</v>
      </c>
      <c r="M5" s="717" t="s">
        <v>2</v>
      </c>
      <c r="N5" s="715">
        <v>2012</v>
      </c>
      <c r="O5" s="716"/>
      <c r="P5" s="716">
        <v>2013</v>
      </c>
      <c r="Q5" s="716"/>
      <c r="R5" s="716">
        <v>2014</v>
      </c>
      <c r="S5" s="717" t="s">
        <v>2</v>
      </c>
    </row>
    <row r="6" spans="1:19" ht="14.4" customHeight="1" x14ac:dyDescent="0.3">
      <c r="A6" s="619" t="s">
        <v>4357</v>
      </c>
      <c r="B6" s="718"/>
      <c r="C6" s="588"/>
      <c r="D6" s="718">
        <v>215089</v>
      </c>
      <c r="E6" s="588"/>
      <c r="F6" s="718">
        <v>403187</v>
      </c>
      <c r="G6" s="609"/>
      <c r="H6" s="718"/>
      <c r="I6" s="588"/>
      <c r="J6" s="718"/>
      <c r="K6" s="588"/>
      <c r="L6" s="718"/>
      <c r="M6" s="609"/>
      <c r="N6" s="718"/>
      <c r="O6" s="588"/>
      <c r="P6" s="718"/>
      <c r="Q6" s="588"/>
      <c r="R6" s="718"/>
      <c r="S6" s="641"/>
    </row>
    <row r="7" spans="1:19" ht="14.4" customHeight="1" thickBot="1" x14ac:dyDescent="0.35">
      <c r="A7" s="720" t="s">
        <v>4358</v>
      </c>
      <c r="B7" s="719">
        <v>388456</v>
      </c>
      <c r="C7" s="667">
        <v>1</v>
      </c>
      <c r="D7" s="719">
        <v>185907</v>
      </c>
      <c r="E7" s="667">
        <v>0.47857929855633585</v>
      </c>
      <c r="F7" s="719">
        <v>23064</v>
      </c>
      <c r="G7" s="672">
        <v>5.9373519780876086E-2</v>
      </c>
      <c r="H7" s="719"/>
      <c r="I7" s="667"/>
      <c r="J7" s="719"/>
      <c r="K7" s="667"/>
      <c r="L7" s="719"/>
      <c r="M7" s="672"/>
      <c r="N7" s="719"/>
      <c r="O7" s="667"/>
      <c r="P7" s="719"/>
      <c r="Q7" s="667"/>
      <c r="R7" s="719"/>
      <c r="S7" s="673"/>
    </row>
    <row r="8" spans="1:19" ht="14.4" customHeight="1" x14ac:dyDescent="0.3">
      <c r="A8" s="721" t="s">
        <v>4359</v>
      </c>
    </row>
    <row r="9" spans="1:19" ht="14.4" customHeight="1" x14ac:dyDescent="0.3">
      <c r="A9" s="722" t="s">
        <v>4360</v>
      </c>
    </row>
    <row r="10" spans="1:19" ht="14.4" customHeight="1" x14ac:dyDescent="0.3">
      <c r="A10" s="721" t="s">
        <v>4361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47" bestFit="1" customWidth="1"/>
    <col min="2" max="2" width="11.6640625" style="247" hidden="1" customWidth="1"/>
    <col min="3" max="4" width="11" style="249" customWidth="1"/>
    <col min="5" max="5" width="11" style="250" customWidth="1"/>
    <col min="6" max="16384" width="8.88671875" style="247"/>
  </cols>
  <sheetData>
    <row r="1" spans="1:5" ht="18.600000000000001" thickBot="1" x14ac:dyDescent="0.4">
      <c r="A1" s="423" t="s">
        <v>126</v>
      </c>
      <c r="B1" s="423"/>
      <c r="C1" s="424"/>
      <c r="D1" s="424"/>
      <c r="E1" s="424"/>
    </row>
    <row r="2" spans="1:5" ht="14.4" customHeight="1" thickBot="1" x14ac:dyDescent="0.35">
      <c r="A2" s="351" t="s">
        <v>282</v>
      </c>
      <c r="B2" s="248"/>
    </row>
    <row r="3" spans="1:5" ht="14.4" customHeight="1" thickBot="1" x14ac:dyDescent="0.35">
      <c r="A3" s="251"/>
      <c r="C3" s="252" t="s">
        <v>107</v>
      </c>
      <c r="D3" s="253" t="s">
        <v>69</v>
      </c>
      <c r="E3" s="254" t="s">
        <v>71</v>
      </c>
    </row>
    <row r="4" spans="1:5" ht="14.4" customHeight="1" thickBot="1" x14ac:dyDescent="0.35">
      <c r="A4" s="255" t="str">
        <f>HYPERLINK("#HI!A1","NÁKLADY CELKEM (v tisících Kč)")</f>
        <v>NÁKLADY CELKEM (v tisících Kč)</v>
      </c>
      <c r="B4" s="256"/>
      <c r="C4" s="257">
        <f ca="1">IF(ISERROR(VLOOKUP("Náklady celkem",INDIRECT("HI!$A:$G"),6,0)),0,VLOOKUP("Náklady celkem",INDIRECT("HI!$A:$G"),6,0))</f>
        <v>45492.666666666657</v>
      </c>
      <c r="D4" s="257">
        <f ca="1">IF(ISERROR(VLOOKUP("Náklady celkem",INDIRECT("HI!$A:$G"),5,0)),0,VLOOKUP("Náklady celkem",INDIRECT("HI!$A:$G"),5,0))</f>
        <v>45188.411250000077</v>
      </c>
      <c r="E4" s="258">
        <f ca="1">IF(C4=0,0,D4/C4)</f>
        <v>0.99331198984451896</v>
      </c>
    </row>
    <row r="5" spans="1:5" ht="14.4" customHeight="1" x14ac:dyDescent="0.3">
      <c r="A5" s="259" t="s">
        <v>169</v>
      </c>
      <c r="B5" s="260"/>
      <c r="C5" s="261"/>
      <c r="D5" s="261"/>
      <c r="E5" s="262"/>
    </row>
    <row r="6" spans="1:5" ht="14.4" customHeight="1" x14ac:dyDescent="0.3">
      <c r="A6" s="263" t="s">
        <v>174</v>
      </c>
      <c r="B6" s="264"/>
      <c r="C6" s="265"/>
      <c r="D6" s="265"/>
      <c r="E6" s="262"/>
    </row>
    <row r="7" spans="1:5" ht="14.4" customHeight="1" x14ac:dyDescent="0.3">
      <c r="A7" s="26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64" t="s">
        <v>112</v>
      </c>
      <c r="C7" s="265">
        <f>IF(ISERROR(HI!F5),"",HI!F5)</f>
        <v>2639</v>
      </c>
      <c r="D7" s="265">
        <f>IF(ISERROR(HI!E5),"",HI!E5)</f>
        <v>2827.5416100000034</v>
      </c>
      <c r="E7" s="262">
        <f t="shared" ref="E7:E14" si="0">IF(C7=0,0,D7/C7)</f>
        <v>1.0714443387646848</v>
      </c>
    </row>
    <row r="8" spans="1:5" ht="14.4" customHeight="1" x14ac:dyDescent="0.3">
      <c r="A8" s="266" t="str">
        <f>HYPERLINK("#'LŽ PL'!A1","% plnění pozitivního listu")</f>
        <v>% plnění pozitivního listu</v>
      </c>
      <c r="B8" s="264" t="s">
        <v>161</v>
      </c>
      <c r="C8" s="267">
        <v>0.9</v>
      </c>
      <c r="D8" s="267">
        <f>IF(ISERROR(VLOOKUP("celkem",'LŽ PL'!$A:$F,5,0)),0,VLOOKUP("celkem",'LŽ PL'!$A:$F,5,0))</f>
        <v>0.93973842791987672</v>
      </c>
      <c r="E8" s="262">
        <f t="shared" si="0"/>
        <v>1.044153808799863</v>
      </c>
    </row>
    <row r="9" spans="1:5" ht="14.4" customHeight="1" x14ac:dyDescent="0.3">
      <c r="A9" s="268" t="s">
        <v>170</v>
      </c>
      <c r="B9" s="264"/>
      <c r="C9" s="265"/>
      <c r="D9" s="265"/>
      <c r="E9" s="262"/>
    </row>
    <row r="10" spans="1:5" ht="14.4" customHeight="1" x14ac:dyDescent="0.3">
      <c r="A10" s="266" t="str">
        <f>HYPERLINK("#'Léky Recepty'!A1","% záchytu v lékárně (Úhrada Kč)")</f>
        <v>% záchytu v lékárně (Úhrada Kč)</v>
      </c>
      <c r="B10" s="264" t="s">
        <v>116</v>
      </c>
      <c r="C10" s="267">
        <v>0.6</v>
      </c>
      <c r="D10" s="267">
        <f>IF(ISERROR(VLOOKUP("Celkem",'Léky Recepty'!B:H,5,0)),0,VLOOKUP("Celkem",'Léky Recepty'!B:H,5,0))</f>
        <v>0.49634862438131772</v>
      </c>
      <c r="E10" s="262">
        <f t="shared" si="0"/>
        <v>0.82724770730219621</v>
      </c>
    </row>
    <row r="11" spans="1:5" ht="14.4" customHeight="1" x14ac:dyDescent="0.3">
      <c r="A11" s="266" t="str">
        <f>HYPERLINK("#'LRp PL'!A1","% plnění pozitivního listu")</f>
        <v>% plnění pozitivního listu</v>
      </c>
      <c r="B11" s="264" t="s">
        <v>162</v>
      </c>
      <c r="C11" s="267">
        <v>0.8</v>
      </c>
      <c r="D11" s="267">
        <f>IF(ISERROR(VLOOKUP("Celkem",'LRp PL'!A:F,5,0)),0,VLOOKUP("Celkem",'LRp PL'!A:F,5,0))</f>
        <v>0.92370772081389851</v>
      </c>
      <c r="E11" s="262">
        <f t="shared" si="0"/>
        <v>1.1546346510173731</v>
      </c>
    </row>
    <row r="12" spans="1:5" ht="14.4" customHeight="1" x14ac:dyDescent="0.3">
      <c r="A12" s="268" t="s">
        <v>171</v>
      </c>
      <c r="B12" s="264"/>
      <c r="C12" s="265"/>
      <c r="D12" s="265"/>
      <c r="E12" s="262"/>
    </row>
    <row r="13" spans="1:5" ht="14.4" customHeight="1" x14ac:dyDescent="0.3">
      <c r="A13" s="269" t="s">
        <v>175</v>
      </c>
      <c r="B13" s="264"/>
      <c r="C13" s="261"/>
      <c r="D13" s="261"/>
      <c r="E13" s="262"/>
    </row>
    <row r="14" spans="1:5" ht="14.4" customHeight="1" x14ac:dyDescent="0.3">
      <c r="A14" s="2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64" t="s">
        <v>112</v>
      </c>
      <c r="C14" s="265">
        <f>IF(ISERROR(HI!F6),"",HI!F6)</f>
        <v>11999</v>
      </c>
      <c r="D14" s="265">
        <f>IF(ISERROR(HI!E6),"",HI!E6)</f>
        <v>11371.727740000013</v>
      </c>
      <c r="E14" s="262">
        <f t="shared" si="0"/>
        <v>0.94772295524627159</v>
      </c>
    </row>
    <row r="15" spans="1:5" ht="14.4" customHeight="1" thickBot="1" x14ac:dyDescent="0.35">
      <c r="A15" s="271" t="str">
        <f>HYPERLINK("#HI!A1","Osobní náklady")</f>
        <v>Osobní náklady</v>
      </c>
      <c r="B15" s="264"/>
      <c r="C15" s="261">
        <f ca="1">IF(ISERROR(VLOOKUP("Osobní náklady (Kč) *",INDIRECT("HI!$A:$G"),6,0)),0,VLOOKUP("Osobní náklady (Kč) *",INDIRECT("HI!$A:$G"),6,0))</f>
        <v>22208.333333333332</v>
      </c>
      <c r="D15" s="261">
        <f ca="1">IF(ISERROR(VLOOKUP("Osobní náklady (Kč) *",INDIRECT("HI!$A:$G"),5,0)),0,VLOOKUP("Osobní náklady (Kč) *",INDIRECT("HI!$A:$G"),5,0))</f>
        <v>20996.860500000035</v>
      </c>
      <c r="E15" s="262">
        <f ca="1">IF(C15=0,0,D15/C15)</f>
        <v>0.94544962851782532</v>
      </c>
    </row>
    <row r="16" spans="1:5" ht="14.4" customHeight="1" thickBot="1" x14ac:dyDescent="0.35">
      <c r="A16" s="275"/>
      <c r="B16" s="276"/>
      <c r="C16" s="277"/>
      <c r="D16" s="277"/>
      <c r="E16" s="278"/>
    </row>
    <row r="17" spans="1:5" ht="14.4" customHeight="1" thickBot="1" x14ac:dyDescent="0.35">
      <c r="A17" s="279" t="str">
        <f>HYPERLINK("#HI!A1","VÝNOSY CELKEM (v tisících)")</f>
        <v>VÝNOSY CELKEM (v tisících)</v>
      </c>
      <c r="B17" s="280"/>
      <c r="C17" s="281">
        <f ca="1">IF(ISERROR(VLOOKUP("Výnosy celkem",INDIRECT("HI!$A:$G"),6,0)),0,VLOOKUP("Výnosy celkem",INDIRECT("HI!$A:$G"),6,0))</f>
        <v>74761.995999999999</v>
      </c>
      <c r="D17" s="281">
        <f ca="1">IF(ISERROR(VLOOKUP("Výnosy celkem",INDIRECT("HI!$A:$G"),5,0)),0,VLOOKUP("Výnosy celkem",INDIRECT("HI!$A:$G"),5,0))</f>
        <v>68847.251000000004</v>
      </c>
      <c r="E17" s="282">
        <f t="shared" ref="E17:E27" ca="1" si="1">IF(C17=0,0,D17/C17)</f>
        <v>0.92088567298283486</v>
      </c>
    </row>
    <row r="18" spans="1:5" ht="14.4" customHeight="1" x14ac:dyDescent="0.3">
      <c r="A18" s="283" t="str">
        <f>HYPERLINK("#HI!A1","Ambulance (body za výkony + Kč za ZUM a ZULP)")</f>
        <v>Ambulance (body za výkony + Kč za ZUM a ZULP)</v>
      </c>
      <c r="B18" s="260"/>
      <c r="C18" s="261">
        <f ca="1">IF(ISERROR(VLOOKUP("Ambulance *",INDIRECT("HI!$A:$G"),6,0)),0,VLOOKUP("Ambulance *",INDIRECT("HI!$A:$G"),6,0))</f>
        <v>388.45600000000002</v>
      </c>
      <c r="D18" s="261">
        <f ca="1">IF(ISERROR(VLOOKUP("Ambulance *",INDIRECT("HI!$A:$G"),5,0)),0,VLOOKUP("Ambulance *",INDIRECT("HI!$A:$G"),5,0))</f>
        <v>426.25099999999998</v>
      </c>
      <c r="E18" s="262">
        <f t="shared" ca="1" si="1"/>
        <v>1.0972954465885454</v>
      </c>
    </row>
    <row r="19" spans="1:5" ht="14.4" customHeight="1" x14ac:dyDescent="0.3">
      <c r="A19" s="284" t="str">
        <f>HYPERLINK("#'ZV Vykáz.-A'!A1","Zdravotní výkony vykázané u ambulantních pacientů (min. 100 %)")</f>
        <v>Zdravotní výkony vykázané u ambulantních pacientů (min. 100 %)</v>
      </c>
      <c r="B19" s="247" t="s">
        <v>128</v>
      </c>
      <c r="C19" s="267">
        <v>1</v>
      </c>
      <c r="D19" s="267">
        <f>IF(ISERROR(VLOOKUP("Celkem:",'ZV Vykáz.-A'!$A:$S,7,0)),"",VLOOKUP("Celkem:",'ZV Vykáz.-A'!$A:$S,7,0))</f>
        <v>1.0972954465885454</v>
      </c>
      <c r="E19" s="262">
        <f t="shared" si="1"/>
        <v>1.0972954465885454</v>
      </c>
    </row>
    <row r="20" spans="1:5" ht="14.4" customHeight="1" x14ac:dyDescent="0.3">
      <c r="A20" s="284" t="str">
        <f>HYPERLINK("#'ZV Vykáz.-H'!A1","Zdravotní výkony vykázané u hospitalizovaných pacientů (max. 85 %)")</f>
        <v>Zdravotní výkony vykázané u hospitalizovaných pacientů (max. 85 %)</v>
      </c>
      <c r="B20" s="247" t="s">
        <v>130</v>
      </c>
      <c r="C20" s="267">
        <v>0.85</v>
      </c>
      <c r="D20" s="267">
        <f>IF(ISERROR(VLOOKUP("Celkem:",'ZV Vykáz.-H'!$A:$S,7,0)),"",VLOOKUP("Celkem:",'ZV Vykáz.-H'!$A:$S,7,0))</f>
        <v>0.94334860964593104</v>
      </c>
      <c r="E20" s="262">
        <f t="shared" si="1"/>
        <v>1.1098218937010953</v>
      </c>
    </row>
    <row r="21" spans="1:5" ht="14.4" customHeight="1" x14ac:dyDescent="0.3">
      <c r="A21" s="285" t="str">
        <f>HYPERLINK("#HI!A1","Hospitalizace (casemix * 30000)")</f>
        <v>Hospitalizace (casemix * 30000)</v>
      </c>
      <c r="B21" s="264"/>
      <c r="C21" s="261">
        <f ca="1">IF(ISERROR(VLOOKUP("Hospitalizace *",INDIRECT("HI!$A:$G"),6,0)),0,VLOOKUP("Hospitalizace *",INDIRECT("HI!$A:$G"),6,0))</f>
        <v>74373.539999999994</v>
      </c>
      <c r="D21" s="261">
        <f ca="1">IF(ISERROR(VLOOKUP("Hospitalizace *",INDIRECT("HI!$A:$G"),5,0)),0,VLOOKUP("Hospitalizace *",INDIRECT("HI!$A:$G"),5,0))</f>
        <v>68421</v>
      </c>
      <c r="E21" s="262">
        <f ca="1">IF(C21=0,0,D21/C21)</f>
        <v>0.91996427761808841</v>
      </c>
    </row>
    <row r="22" spans="1:5" ht="14.4" customHeight="1" x14ac:dyDescent="0.3">
      <c r="A22" s="284" t="str">
        <f>HYPERLINK("#'CaseMix'!A1","Casemix (min. 100 %)")</f>
        <v>Casemix (min. 100 %)</v>
      </c>
      <c r="B22" s="264" t="s">
        <v>46</v>
      </c>
      <c r="C22" s="267">
        <v>1</v>
      </c>
      <c r="D22" s="267">
        <f>IF(ISERROR(VLOOKUP("Celkem",CaseMix!A:M,5,0)),0,VLOOKUP("Celkem",CaseMix!A:M,5,0))</f>
        <v>0.9199642776180883</v>
      </c>
      <c r="E22" s="262">
        <f t="shared" si="1"/>
        <v>0.9199642776180883</v>
      </c>
    </row>
    <row r="23" spans="1:5" ht="14.4" customHeight="1" x14ac:dyDescent="0.3">
      <c r="A23" s="286" t="str">
        <f>HYPERLINK("#'CaseMix'!A1","DRG mimo vyjmenované baze")</f>
        <v>DRG mimo vyjmenované baze</v>
      </c>
      <c r="B23" s="264" t="s">
        <v>46</v>
      </c>
      <c r="C23" s="267">
        <v>1</v>
      </c>
      <c r="D23" s="267">
        <f>IF(ISERROR(CaseMix!E26),"",CaseMix!E26)</f>
        <v>0.8817920324759021</v>
      </c>
      <c r="E23" s="262">
        <f t="shared" si="1"/>
        <v>0.8817920324759021</v>
      </c>
    </row>
    <row r="24" spans="1:5" ht="14.4" customHeight="1" x14ac:dyDescent="0.3">
      <c r="A24" s="286" t="str">
        <f>HYPERLINK("#'CaseMix'!A1","Vyjmenované baze DRG")</f>
        <v>Vyjmenované baze DRG</v>
      </c>
      <c r="B24" s="264" t="s">
        <v>46</v>
      </c>
      <c r="C24" s="267">
        <v>1</v>
      </c>
      <c r="D24" s="267">
        <f>IF(ISERROR(CaseMix!E39),"",CaseMix!E39)</f>
        <v>3.1691723871217246</v>
      </c>
      <c r="E24" s="262">
        <f t="shared" si="1"/>
        <v>3.1691723871217246</v>
      </c>
    </row>
    <row r="25" spans="1:5" ht="14.4" customHeight="1" x14ac:dyDescent="0.3">
      <c r="A25" s="284" t="str">
        <f>HYPERLINK("#'CaseMix'!A1","Počet hospitalizací ukončených na pracovišti (min. 95 %)")</f>
        <v>Počet hospitalizací ukončených na pracovišti (min. 95 %)</v>
      </c>
      <c r="B25" s="264" t="s">
        <v>46</v>
      </c>
      <c r="C25" s="267">
        <v>0.95</v>
      </c>
      <c r="D25" s="267">
        <f>IF(ISERROR(CaseMix!I13),"",CaseMix!I13)</f>
        <v>0.97991967871485941</v>
      </c>
      <c r="E25" s="262">
        <f t="shared" si="1"/>
        <v>1.0314943986472205</v>
      </c>
    </row>
    <row r="26" spans="1:5" ht="14.4" customHeight="1" x14ac:dyDescent="0.3">
      <c r="A26" s="284" t="str">
        <f>HYPERLINK("#'ALOS'!A1","Průměrná délka hospitalizace (max. 100 % republikového průměru)")</f>
        <v>Průměrná délka hospitalizace (max. 100 % republikového průměru)</v>
      </c>
      <c r="B26" s="264" t="s">
        <v>61</v>
      </c>
      <c r="C26" s="267">
        <v>1</v>
      </c>
      <c r="D26" s="287">
        <f>IF(ISERROR(INDEX(ALOS!$E:$E,COUNT(ALOS!$E:$E)+32)),0,INDEX(ALOS!$E:$E,COUNT(ALOS!$E:$E)+32))</f>
        <v>0.96269163641327493</v>
      </c>
      <c r="E26" s="262">
        <f t="shared" si="1"/>
        <v>0.96269163641327493</v>
      </c>
    </row>
    <row r="27" spans="1:5" ht="27.6" x14ac:dyDescent="0.3">
      <c r="A27" s="28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264" t="s">
        <v>125</v>
      </c>
      <c r="C27" s="267">
        <f>IF(E22&gt;1,95%,95%-2*ABS(C22-D22))</f>
        <v>0.78992855523617655</v>
      </c>
      <c r="D27" s="267">
        <f>IF(ISERROR(VLOOKUP("Celkem:",'ZV Vyžád.'!$A:$M,7,0)),"",VLOOKUP("Celkem:",'ZV Vyžád.'!$A:$M,7,0))</f>
        <v>0.86360691507806786</v>
      </c>
      <c r="E27" s="262">
        <f t="shared" si="1"/>
        <v>1.0932721818365745</v>
      </c>
    </row>
    <row r="28" spans="1:5" ht="14.4" customHeight="1" thickBot="1" x14ac:dyDescent="0.35">
      <c r="A28" s="289" t="s">
        <v>172</v>
      </c>
      <c r="B28" s="272"/>
      <c r="C28" s="273"/>
      <c r="D28" s="273"/>
      <c r="E28" s="274"/>
    </row>
    <row r="29" spans="1:5" ht="14.4" customHeight="1" thickBot="1" x14ac:dyDescent="0.35">
      <c r="A29" s="290"/>
      <c r="B29" s="291"/>
      <c r="C29" s="292"/>
      <c r="D29" s="292"/>
      <c r="E29" s="293"/>
    </row>
    <row r="30" spans="1:5" ht="14.4" customHeight="1" thickBot="1" x14ac:dyDescent="0.35">
      <c r="A30" s="294" t="s">
        <v>173</v>
      </c>
      <c r="B30" s="295"/>
      <c r="C30" s="296"/>
      <c r="D30" s="296"/>
      <c r="E30" s="297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5" priority="16" operator="lessThan">
      <formula>1</formula>
    </cfRule>
  </conditionalFormatting>
  <conditionalFormatting sqref="E26:E27 E4 E7 E14 E20">
    <cfRule type="cellIs" dxfId="74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5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30" bestFit="1" customWidth="1"/>
    <col min="2" max="2" width="2.109375" style="230" bestFit="1" customWidth="1"/>
    <col min="3" max="3" width="8" style="230" bestFit="1" customWidth="1"/>
    <col min="4" max="4" width="50.88671875" style="230" bestFit="1" customWidth="1"/>
    <col min="5" max="6" width="11.109375" style="305" customWidth="1"/>
    <col min="7" max="8" width="9.33203125" style="230" hidden="1" customWidth="1"/>
    <col min="9" max="10" width="11.109375" style="305" customWidth="1"/>
    <col min="11" max="12" width="9.33203125" style="230" hidden="1" customWidth="1"/>
    <col min="13" max="14" width="11.109375" style="305" customWidth="1"/>
    <col min="15" max="15" width="11.109375" style="308" customWidth="1"/>
    <col min="16" max="16" width="11.109375" style="305" customWidth="1"/>
    <col min="17" max="16384" width="8.88671875" style="230"/>
  </cols>
  <sheetData>
    <row r="1" spans="1:16" ht="18.600000000000001" customHeight="1" thickBot="1" x14ac:dyDescent="0.4">
      <c r="A1" s="423" t="s">
        <v>4430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</row>
    <row r="2" spans="1:16" ht="14.4" customHeight="1" thickBot="1" x14ac:dyDescent="0.35">
      <c r="A2" s="351" t="s">
        <v>282</v>
      </c>
      <c r="B2" s="231"/>
      <c r="C2" s="231"/>
      <c r="D2" s="231"/>
      <c r="E2" s="326"/>
      <c r="F2" s="326"/>
      <c r="G2" s="231"/>
      <c r="H2" s="231"/>
      <c r="I2" s="326"/>
      <c r="J2" s="326"/>
      <c r="K2" s="231"/>
      <c r="L2" s="231"/>
      <c r="M2" s="326"/>
      <c r="N2" s="326"/>
      <c r="O2" s="327"/>
      <c r="P2" s="326"/>
    </row>
    <row r="3" spans="1:16" ht="14.4" customHeight="1" thickBot="1" x14ac:dyDescent="0.35">
      <c r="D3" s="90" t="s">
        <v>134</v>
      </c>
      <c r="E3" s="188">
        <f t="shared" ref="E3:N3" si="0">SUBTOTAL(9,E6:E1048576)</f>
        <v>1040</v>
      </c>
      <c r="F3" s="189">
        <f t="shared" si="0"/>
        <v>388456</v>
      </c>
      <c r="G3" s="56"/>
      <c r="H3" s="56"/>
      <c r="I3" s="189">
        <f t="shared" si="0"/>
        <v>1040</v>
      </c>
      <c r="J3" s="189">
        <f t="shared" si="0"/>
        <v>400996</v>
      </c>
      <c r="K3" s="56"/>
      <c r="L3" s="56"/>
      <c r="M3" s="189">
        <f t="shared" si="0"/>
        <v>1113</v>
      </c>
      <c r="N3" s="189">
        <f t="shared" si="0"/>
        <v>426251</v>
      </c>
      <c r="O3" s="57">
        <f>IF(F3=0,0,N3/F3)</f>
        <v>1.0972954465885454</v>
      </c>
      <c r="P3" s="190">
        <f>IF(M3=0,0,N3/M3)</f>
        <v>382.97484276729557</v>
      </c>
    </row>
    <row r="4" spans="1:16" ht="14.4" customHeight="1" x14ac:dyDescent="0.3">
      <c r="A4" s="494" t="s">
        <v>94</v>
      </c>
      <c r="B4" s="495" t="s">
        <v>95</v>
      </c>
      <c r="C4" s="496" t="s">
        <v>96</v>
      </c>
      <c r="D4" s="497" t="s">
        <v>56</v>
      </c>
      <c r="E4" s="498">
        <v>2012</v>
      </c>
      <c r="F4" s="499"/>
      <c r="G4" s="187"/>
      <c r="H4" s="187"/>
      <c r="I4" s="498">
        <v>2013</v>
      </c>
      <c r="J4" s="499"/>
      <c r="K4" s="187"/>
      <c r="L4" s="187"/>
      <c r="M4" s="498">
        <v>2014</v>
      </c>
      <c r="N4" s="499"/>
      <c r="O4" s="500" t="s">
        <v>2</v>
      </c>
      <c r="P4" s="493" t="s">
        <v>97</v>
      </c>
    </row>
    <row r="5" spans="1:16" ht="14.4" customHeight="1" thickBot="1" x14ac:dyDescent="0.35">
      <c r="A5" s="723"/>
      <c r="B5" s="724"/>
      <c r="C5" s="725"/>
      <c r="D5" s="726"/>
      <c r="E5" s="727" t="s">
        <v>66</v>
      </c>
      <c r="F5" s="728" t="s">
        <v>14</v>
      </c>
      <c r="G5" s="729"/>
      <c r="H5" s="729"/>
      <c r="I5" s="727" t="s">
        <v>66</v>
      </c>
      <c r="J5" s="728" t="s">
        <v>14</v>
      </c>
      <c r="K5" s="729"/>
      <c r="L5" s="729"/>
      <c r="M5" s="727" t="s">
        <v>66</v>
      </c>
      <c r="N5" s="728" t="s">
        <v>14</v>
      </c>
      <c r="O5" s="730"/>
      <c r="P5" s="731"/>
    </row>
    <row r="6" spans="1:16" ht="14.4" customHeight="1" x14ac:dyDescent="0.3">
      <c r="A6" s="587" t="s">
        <v>4363</v>
      </c>
      <c r="B6" s="588" t="s">
        <v>4364</v>
      </c>
      <c r="C6" s="588" t="s">
        <v>4365</v>
      </c>
      <c r="D6" s="588" t="s">
        <v>4366</v>
      </c>
      <c r="E6" s="591"/>
      <c r="F6" s="591"/>
      <c r="G6" s="588"/>
      <c r="H6" s="588"/>
      <c r="I6" s="591">
        <v>8</v>
      </c>
      <c r="J6" s="591">
        <v>272</v>
      </c>
      <c r="K6" s="588"/>
      <c r="L6" s="588">
        <v>34</v>
      </c>
      <c r="M6" s="591">
        <v>90</v>
      </c>
      <c r="N6" s="591">
        <v>3077</v>
      </c>
      <c r="O6" s="609"/>
      <c r="P6" s="592">
        <v>34.18888888888889</v>
      </c>
    </row>
    <row r="7" spans="1:16" ht="14.4" customHeight="1" x14ac:dyDescent="0.3">
      <c r="A7" s="658" t="s">
        <v>4363</v>
      </c>
      <c r="B7" s="659" t="s">
        <v>4364</v>
      </c>
      <c r="C7" s="659" t="s">
        <v>4367</v>
      </c>
      <c r="D7" s="659" t="s">
        <v>4368</v>
      </c>
      <c r="E7" s="674"/>
      <c r="F7" s="674"/>
      <c r="G7" s="659"/>
      <c r="H7" s="659"/>
      <c r="I7" s="674">
        <v>3</v>
      </c>
      <c r="J7" s="674">
        <v>1935</v>
      </c>
      <c r="K7" s="659"/>
      <c r="L7" s="659">
        <v>645</v>
      </c>
      <c r="M7" s="674">
        <v>2</v>
      </c>
      <c r="N7" s="674">
        <v>1290</v>
      </c>
      <c r="O7" s="664"/>
      <c r="P7" s="675">
        <v>645</v>
      </c>
    </row>
    <row r="8" spans="1:16" ht="14.4" customHeight="1" x14ac:dyDescent="0.3">
      <c r="A8" s="658" t="s">
        <v>4363</v>
      </c>
      <c r="B8" s="659" t="s">
        <v>4364</v>
      </c>
      <c r="C8" s="659" t="s">
        <v>4369</v>
      </c>
      <c r="D8" s="659" t="s">
        <v>4370</v>
      </c>
      <c r="E8" s="674"/>
      <c r="F8" s="674"/>
      <c r="G8" s="659"/>
      <c r="H8" s="659"/>
      <c r="I8" s="674">
        <v>1</v>
      </c>
      <c r="J8" s="674">
        <v>99</v>
      </c>
      <c r="K8" s="659"/>
      <c r="L8" s="659">
        <v>99</v>
      </c>
      <c r="M8" s="674">
        <v>42</v>
      </c>
      <c r="N8" s="674">
        <v>4166</v>
      </c>
      <c r="O8" s="664"/>
      <c r="P8" s="675">
        <v>99.19047619047619</v>
      </c>
    </row>
    <row r="9" spans="1:16" ht="14.4" customHeight="1" x14ac:dyDescent="0.3">
      <c r="A9" s="658" t="s">
        <v>4363</v>
      </c>
      <c r="B9" s="659" t="s">
        <v>4364</v>
      </c>
      <c r="C9" s="659" t="s">
        <v>4371</v>
      </c>
      <c r="D9" s="659" t="s">
        <v>4372</v>
      </c>
      <c r="E9" s="674"/>
      <c r="F9" s="674"/>
      <c r="G9" s="659"/>
      <c r="H9" s="659"/>
      <c r="I9" s="674">
        <v>10</v>
      </c>
      <c r="J9" s="674">
        <v>9400</v>
      </c>
      <c r="K9" s="659"/>
      <c r="L9" s="659">
        <v>940</v>
      </c>
      <c r="M9" s="674">
        <v>14</v>
      </c>
      <c r="N9" s="674">
        <v>13166</v>
      </c>
      <c r="O9" s="664"/>
      <c r="P9" s="675">
        <v>940.42857142857144</v>
      </c>
    </row>
    <row r="10" spans="1:16" ht="14.4" customHeight="1" x14ac:dyDescent="0.3">
      <c r="A10" s="658" t="s">
        <v>4363</v>
      </c>
      <c r="B10" s="659" t="s">
        <v>4364</v>
      </c>
      <c r="C10" s="659" t="s">
        <v>4373</v>
      </c>
      <c r="D10" s="659" t="s">
        <v>4374</v>
      </c>
      <c r="E10" s="674"/>
      <c r="F10" s="674"/>
      <c r="G10" s="659"/>
      <c r="H10" s="659"/>
      <c r="I10" s="674">
        <v>5</v>
      </c>
      <c r="J10" s="674">
        <v>2055</v>
      </c>
      <c r="K10" s="659"/>
      <c r="L10" s="659">
        <v>411</v>
      </c>
      <c r="M10" s="674">
        <v>8</v>
      </c>
      <c r="N10" s="674">
        <v>3294</v>
      </c>
      <c r="O10" s="664"/>
      <c r="P10" s="675">
        <v>411.75</v>
      </c>
    </row>
    <row r="11" spans="1:16" ht="14.4" customHeight="1" x14ac:dyDescent="0.3">
      <c r="A11" s="658" t="s">
        <v>4363</v>
      </c>
      <c r="B11" s="659" t="s">
        <v>4364</v>
      </c>
      <c r="C11" s="659" t="s">
        <v>4375</v>
      </c>
      <c r="D11" s="659" t="s">
        <v>4376</v>
      </c>
      <c r="E11" s="674"/>
      <c r="F11" s="674"/>
      <c r="G11" s="659"/>
      <c r="H11" s="659"/>
      <c r="I11" s="674">
        <v>138</v>
      </c>
      <c r="J11" s="674">
        <v>135240</v>
      </c>
      <c r="K11" s="659"/>
      <c r="L11" s="659">
        <v>980</v>
      </c>
      <c r="M11" s="674">
        <v>235</v>
      </c>
      <c r="N11" s="674">
        <v>230498</v>
      </c>
      <c r="O11" s="664"/>
      <c r="P11" s="675">
        <v>980.8425531914894</v>
      </c>
    </row>
    <row r="12" spans="1:16" ht="14.4" customHeight="1" x14ac:dyDescent="0.3">
      <c r="A12" s="658" t="s">
        <v>4363</v>
      </c>
      <c r="B12" s="659" t="s">
        <v>4364</v>
      </c>
      <c r="C12" s="659" t="s">
        <v>4377</v>
      </c>
      <c r="D12" s="659" t="s">
        <v>4378</v>
      </c>
      <c r="E12" s="674"/>
      <c r="F12" s="674"/>
      <c r="G12" s="659"/>
      <c r="H12" s="659"/>
      <c r="I12" s="674">
        <v>5</v>
      </c>
      <c r="J12" s="674">
        <v>10385</v>
      </c>
      <c r="K12" s="659"/>
      <c r="L12" s="659">
        <v>2077</v>
      </c>
      <c r="M12" s="674">
        <v>19</v>
      </c>
      <c r="N12" s="674">
        <v>39499</v>
      </c>
      <c r="O12" s="664"/>
      <c r="P12" s="675">
        <v>2078.8947368421054</v>
      </c>
    </row>
    <row r="13" spans="1:16" ht="14.4" customHeight="1" x14ac:dyDescent="0.3">
      <c r="A13" s="658" t="s">
        <v>4363</v>
      </c>
      <c r="B13" s="659" t="s">
        <v>4364</v>
      </c>
      <c r="C13" s="659" t="s">
        <v>4379</v>
      </c>
      <c r="D13" s="659" t="s">
        <v>4380</v>
      </c>
      <c r="E13" s="674"/>
      <c r="F13" s="674"/>
      <c r="G13" s="659"/>
      <c r="H13" s="659"/>
      <c r="I13" s="674">
        <v>3</v>
      </c>
      <c r="J13" s="674">
        <v>2493</v>
      </c>
      <c r="K13" s="659"/>
      <c r="L13" s="659">
        <v>831</v>
      </c>
      <c r="M13" s="674">
        <v>2</v>
      </c>
      <c r="N13" s="674">
        <v>1662</v>
      </c>
      <c r="O13" s="664"/>
      <c r="P13" s="675">
        <v>831</v>
      </c>
    </row>
    <row r="14" spans="1:16" ht="14.4" customHeight="1" x14ac:dyDescent="0.3">
      <c r="A14" s="658" t="s">
        <v>4363</v>
      </c>
      <c r="B14" s="659" t="s">
        <v>4364</v>
      </c>
      <c r="C14" s="659" t="s">
        <v>4381</v>
      </c>
      <c r="D14" s="659" t="s">
        <v>4382</v>
      </c>
      <c r="E14" s="674"/>
      <c r="F14" s="674"/>
      <c r="G14" s="659"/>
      <c r="H14" s="659"/>
      <c r="I14" s="674"/>
      <c r="J14" s="674"/>
      <c r="K14" s="659"/>
      <c r="L14" s="659"/>
      <c r="M14" s="674">
        <v>1</v>
      </c>
      <c r="N14" s="674">
        <v>0</v>
      </c>
      <c r="O14" s="664"/>
      <c r="P14" s="675">
        <v>0</v>
      </c>
    </row>
    <row r="15" spans="1:16" ht="14.4" customHeight="1" x14ac:dyDescent="0.3">
      <c r="A15" s="658" t="s">
        <v>4363</v>
      </c>
      <c r="B15" s="659" t="s">
        <v>4364</v>
      </c>
      <c r="C15" s="659" t="s">
        <v>4383</v>
      </c>
      <c r="D15" s="659" t="s">
        <v>4384</v>
      </c>
      <c r="E15" s="674"/>
      <c r="F15" s="674"/>
      <c r="G15" s="659"/>
      <c r="H15" s="659"/>
      <c r="I15" s="674">
        <v>33</v>
      </c>
      <c r="J15" s="674">
        <v>0</v>
      </c>
      <c r="K15" s="659"/>
      <c r="L15" s="659">
        <v>0</v>
      </c>
      <c r="M15" s="674">
        <v>214</v>
      </c>
      <c r="N15" s="674">
        <v>0</v>
      </c>
      <c r="O15" s="664"/>
      <c r="P15" s="675">
        <v>0</v>
      </c>
    </row>
    <row r="16" spans="1:16" ht="14.4" customHeight="1" x14ac:dyDescent="0.3">
      <c r="A16" s="658" t="s">
        <v>4363</v>
      </c>
      <c r="B16" s="659" t="s">
        <v>4364</v>
      </c>
      <c r="C16" s="659" t="s">
        <v>4385</v>
      </c>
      <c r="D16" s="659" t="s">
        <v>4386</v>
      </c>
      <c r="E16" s="674"/>
      <c r="F16" s="674"/>
      <c r="G16" s="659"/>
      <c r="H16" s="659"/>
      <c r="I16" s="674"/>
      <c r="J16" s="674"/>
      <c r="K16" s="659"/>
      <c r="L16" s="659"/>
      <c r="M16" s="674">
        <v>72</v>
      </c>
      <c r="N16" s="674">
        <v>2536</v>
      </c>
      <c r="O16" s="664"/>
      <c r="P16" s="675">
        <v>35.222222222222221</v>
      </c>
    </row>
    <row r="17" spans="1:16" ht="14.4" customHeight="1" x14ac:dyDescent="0.3">
      <c r="A17" s="658" t="s">
        <v>4363</v>
      </c>
      <c r="B17" s="659" t="s">
        <v>4364</v>
      </c>
      <c r="C17" s="659" t="s">
        <v>4387</v>
      </c>
      <c r="D17" s="659" t="s">
        <v>4388</v>
      </c>
      <c r="E17" s="674"/>
      <c r="F17" s="674"/>
      <c r="G17" s="659"/>
      <c r="H17" s="659"/>
      <c r="I17" s="674"/>
      <c r="J17" s="674"/>
      <c r="K17" s="659"/>
      <c r="L17" s="659"/>
      <c r="M17" s="674">
        <v>1</v>
      </c>
      <c r="N17" s="674">
        <v>81</v>
      </c>
      <c r="O17" s="664"/>
      <c r="P17" s="675">
        <v>81</v>
      </c>
    </row>
    <row r="18" spans="1:16" ht="14.4" customHeight="1" x14ac:dyDescent="0.3">
      <c r="A18" s="658" t="s">
        <v>4363</v>
      </c>
      <c r="B18" s="659" t="s">
        <v>4364</v>
      </c>
      <c r="C18" s="659" t="s">
        <v>4389</v>
      </c>
      <c r="D18" s="659" t="s">
        <v>4390</v>
      </c>
      <c r="E18" s="674"/>
      <c r="F18" s="674"/>
      <c r="G18" s="659"/>
      <c r="H18" s="659"/>
      <c r="I18" s="674">
        <v>7</v>
      </c>
      <c r="J18" s="674">
        <v>13342</v>
      </c>
      <c r="K18" s="659"/>
      <c r="L18" s="659">
        <v>1906</v>
      </c>
      <c r="M18" s="674">
        <v>17</v>
      </c>
      <c r="N18" s="674">
        <v>32422</v>
      </c>
      <c r="O18" s="664"/>
      <c r="P18" s="675">
        <v>1907.1764705882354</v>
      </c>
    </row>
    <row r="19" spans="1:16" ht="14.4" customHeight="1" x14ac:dyDescent="0.3">
      <c r="A19" s="658" t="s">
        <v>4363</v>
      </c>
      <c r="B19" s="659" t="s">
        <v>4364</v>
      </c>
      <c r="C19" s="659" t="s">
        <v>4391</v>
      </c>
      <c r="D19" s="659" t="s">
        <v>4392</v>
      </c>
      <c r="E19" s="674"/>
      <c r="F19" s="674"/>
      <c r="G19" s="659"/>
      <c r="H19" s="659"/>
      <c r="I19" s="674">
        <v>99</v>
      </c>
      <c r="J19" s="674">
        <v>32373</v>
      </c>
      <c r="K19" s="659"/>
      <c r="L19" s="659">
        <v>327</v>
      </c>
      <c r="M19" s="674">
        <v>175</v>
      </c>
      <c r="N19" s="674">
        <v>57363</v>
      </c>
      <c r="O19" s="664"/>
      <c r="P19" s="675">
        <v>327.7885714285714</v>
      </c>
    </row>
    <row r="20" spans="1:16" ht="14.4" customHeight="1" x14ac:dyDescent="0.3">
      <c r="A20" s="658" t="s">
        <v>4363</v>
      </c>
      <c r="B20" s="659" t="s">
        <v>4364</v>
      </c>
      <c r="C20" s="659" t="s">
        <v>4393</v>
      </c>
      <c r="D20" s="659" t="s">
        <v>4394</v>
      </c>
      <c r="E20" s="674"/>
      <c r="F20" s="674"/>
      <c r="G20" s="659"/>
      <c r="H20" s="659"/>
      <c r="I20" s="674"/>
      <c r="J20" s="674"/>
      <c r="K20" s="659"/>
      <c r="L20" s="659"/>
      <c r="M20" s="674">
        <v>2</v>
      </c>
      <c r="N20" s="674">
        <v>412</v>
      </c>
      <c r="O20" s="664"/>
      <c r="P20" s="675">
        <v>206</v>
      </c>
    </row>
    <row r="21" spans="1:16" ht="14.4" customHeight="1" x14ac:dyDescent="0.3">
      <c r="A21" s="658" t="s">
        <v>4363</v>
      </c>
      <c r="B21" s="659" t="s">
        <v>4364</v>
      </c>
      <c r="C21" s="659" t="s">
        <v>4395</v>
      </c>
      <c r="D21" s="659" t="s">
        <v>4396</v>
      </c>
      <c r="E21" s="674"/>
      <c r="F21" s="674"/>
      <c r="G21" s="659"/>
      <c r="H21" s="659"/>
      <c r="I21" s="674">
        <v>33</v>
      </c>
      <c r="J21" s="674">
        <v>5379</v>
      </c>
      <c r="K21" s="659"/>
      <c r="L21" s="659">
        <v>163</v>
      </c>
      <c r="M21" s="674">
        <v>41</v>
      </c>
      <c r="N21" s="674">
        <v>6696</v>
      </c>
      <c r="O21" s="664"/>
      <c r="P21" s="675">
        <v>163.3170731707317</v>
      </c>
    </row>
    <row r="22" spans="1:16" ht="14.4" customHeight="1" x14ac:dyDescent="0.3">
      <c r="A22" s="658" t="s">
        <v>4363</v>
      </c>
      <c r="B22" s="659" t="s">
        <v>4364</v>
      </c>
      <c r="C22" s="659" t="s">
        <v>4397</v>
      </c>
      <c r="D22" s="659" t="s">
        <v>4398</v>
      </c>
      <c r="E22" s="674"/>
      <c r="F22" s="674"/>
      <c r="G22" s="659"/>
      <c r="H22" s="659"/>
      <c r="I22" s="674"/>
      <c r="J22" s="674"/>
      <c r="K22" s="659"/>
      <c r="L22" s="659"/>
      <c r="M22" s="674">
        <v>4</v>
      </c>
      <c r="N22" s="674">
        <v>226</v>
      </c>
      <c r="O22" s="664"/>
      <c r="P22" s="675">
        <v>56.5</v>
      </c>
    </row>
    <row r="23" spans="1:16" ht="14.4" customHeight="1" x14ac:dyDescent="0.3">
      <c r="A23" s="658" t="s">
        <v>4363</v>
      </c>
      <c r="B23" s="659" t="s">
        <v>4364</v>
      </c>
      <c r="C23" s="659" t="s">
        <v>4399</v>
      </c>
      <c r="D23" s="659" t="s">
        <v>4400</v>
      </c>
      <c r="E23" s="674"/>
      <c r="F23" s="674"/>
      <c r="G23" s="659"/>
      <c r="H23" s="659"/>
      <c r="I23" s="674"/>
      <c r="J23" s="674"/>
      <c r="K23" s="659"/>
      <c r="L23" s="659"/>
      <c r="M23" s="674">
        <v>2</v>
      </c>
      <c r="N23" s="674">
        <v>974</v>
      </c>
      <c r="O23" s="664"/>
      <c r="P23" s="675">
        <v>487</v>
      </c>
    </row>
    <row r="24" spans="1:16" ht="14.4" customHeight="1" x14ac:dyDescent="0.3">
      <c r="A24" s="658" t="s">
        <v>4363</v>
      </c>
      <c r="B24" s="659" t="s">
        <v>4364</v>
      </c>
      <c r="C24" s="659" t="s">
        <v>4401</v>
      </c>
      <c r="D24" s="659" t="s">
        <v>4402</v>
      </c>
      <c r="E24" s="674"/>
      <c r="F24" s="674"/>
      <c r="G24" s="659"/>
      <c r="H24" s="659"/>
      <c r="I24" s="674">
        <v>4</v>
      </c>
      <c r="J24" s="674">
        <v>2116</v>
      </c>
      <c r="K24" s="659"/>
      <c r="L24" s="659">
        <v>529</v>
      </c>
      <c r="M24" s="674">
        <v>11</v>
      </c>
      <c r="N24" s="674">
        <v>5825</v>
      </c>
      <c r="O24" s="664"/>
      <c r="P24" s="675">
        <v>529.5454545454545</v>
      </c>
    </row>
    <row r="25" spans="1:16" ht="14.4" customHeight="1" x14ac:dyDescent="0.3">
      <c r="A25" s="658" t="s">
        <v>4403</v>
      </c>
      <c r="B25" s="659" t="s">
        <v>4364</v>
      </c>
      <c r="C25" s="659" t="s">
        <v>4404</v>
      </c>
      <c r="D25" s="659" t="s">
        <v>4405</v>
      </c>
      <c r="E25" s="674">
        <v>3</v>
      </c>
      <c r="F25" s="674">
        <v>270</v>
      </c>
      <c r="G25" s="659">
        <v>1</v>
      </c>
      <c r="H25" s="659">
        <v>90</v>
      </c>
      <c r="I25" s="674"/>
      <c r="J25" s="674"/>
      <c r="K25" s="659"/>
      <c r="L25" s="659"/>
      <c r="M25" s="674">
        <v>6</v>
      </c>
      <c r="N25" s="674">
        <v>480</v>
      </c>
      <c r="O25" s="664">
        <v>1.7777777777777777</v>
      </c>
      <c r="P25" s="675">
        <v>80</v>
      </c>
    </row>
    <row r="26" spans="1:16" ht="14.4" customHeight="1" x14ac:dyDescent="0.3">
      <c r="A26" s="658" t="s">
        <v>4403</v>
      </c>
      <c r="B26" s="659" t="s">
        <v>4364</v>
      </c>
      <c r="C26" s="659" t="s">
        <v>4406</v>
      </c>
      <c r="D26" s="659" t="s">
        <v>4407</v>
      </c>
      <c r="E26" s="674">
        <v>2</v>
      </c>
      <c r="F26" s="674">
        <v>262</v>
      </c>
      <c r="G26" s="659">
        <v>1</v>
      </c>
      <c r="H26" s="659">
        <v>131</v>
      </c>
      <c r="I26" s="674">
        <v>3</v>
      </c>
      <c r="J26" s="674">
        <v>309</v>
      </c>
      <c r="K26" s="659">
        <v>1.1793893129770991</v>
      </c>
      <c r="L26" s="659">
        <v>103</v>
      </c>
      <c r="M26" s="674">
        <v>1</v>
      </c>
      <c r="N26" s="674">
        <v>103</v>
      </c>
      <c r="O26" s="664">
        <v>0.3931297709923664</v>
      </c>
      <c r="P26" s="675">
        <v>103</v>
      </c>
    </row>
    <row r="27" spans="1:16" ht="14.4" customHeight="1" x14ac:dyDescent="0.3">
      <c r="A27" s="658" t="s">
        <v>4403</v>
      </c>
      <c r="B27" s="659" t="s">
        <v>4364</v>
      </c>
      <c r="C27" s="659" t="s">
        <v>4365</v>
      </c>
      <c r="D27" s="659" t="s">
        <v>4366</v>
      </c>
      <c r="E27" s="674">
        <v>192</v>
      </c>
      <c r="F27" s="674">
        <v>6528</v>
      </c>
      <c r="G27" s="659">
        <v>1</v>
      </c>
      <c r="H27" s="659">
        <v>34</v>
      </c>
      <c r="I27" s="674">
        <v>112</v>
      </c>
      <c r="J27" s="674">
        <v>3808</v>
      </c>
      <c r="K27" s="659">
        <v>0.58333333333333337</v>
      </c>
      <c r="L27" s="659">
        <v>34</v>
      </c>
      <c r="M27" s="674">
        <v>72</v>
      </c>
      <c r="N27" s="674">
        <v>2484</v>
      </c>
      <c r="O27" s="664">
        <v>0.38051470588235292</v>
      </c>
      <c r="P27" s="675">
        <v>34.5</v>
      </c>
    </row>
    <row r="28" spans="1:16" ht="14.4" customHeight="1" x14ac:dyDescent="0.3">
      <c r="A28" s="658" t="s">
        <v>4403</v>
      </c>
      <c r="B28" s="659" t="s">
        <v>4364</v>
      </c>
      <c r="C28" s="659" t="s">
        <v>4367</v>
      </c>
      <c r="D28" s="659" t="s">
        <v>4368</v>
      </c>
      <c r="E28" s="674">
        <v>4</v>
      </c>
      <c r="F28" s="674">
        <v>2684</v>
      </c>
      <c r="G28" s="659">
        <v>1</v>
      </c>
      <c r="H28" s="659">
        <v>671</v>
      </c>
      <c r="I28" s="674">
        <v>1</v>
      </c>
      <c r="J28" s="674">
        <v>645</v>
      </c>
      <c r="K28" s="659">
        <v>0.24031296572280178</v>
      </c>
      <c r="L28" s="659">
        <v>645</v>
      </c>
      <c r="M28" s="674"/>
      <c r="N28" s="674"/>
      <c r="O28" s="664"/>
      <c r="P28" s="675"/>
    </row>
    <row r="29" spans="1:16" ht="14.4" customHeight="1" x14ac:dyDescent="0.3">
      <c r="A29" s="658" t="s">
        <v>4403</v>
      </c>
      <c r="B29" s="659" t="s">
        <v>4364</v>
      </c>
      <c r="C29" s="659" t="s">
        <v>4371</v>
      </c>
      <c r="D29" s="659" t="s">
        <v>4372</v>
      </c>
      <c r="E29" s="674">
        <v>13</v>
      </c>
      <c r="F29" s="674">
        <v>12181</v>
      </c>
      <c r="G29" s="659">
        <v>1</v>
      </c>
      <c r="H29" s="659">
        <v>937</v>
      </c>
      <c r="I29" s="674">
        <v>11</v>
      </c>
      <c r="J29" s="674">
        <v>10340</v>
      </c>
      <c r="K29" s="659">
        <v>0.84886298333470156</v>
      </c>
      <c r="L29" s="659">
        <v>940</v>
      </c>
      <c r="M29" s="674"/>
      <c r="N29" s="674"/>
      <c r="O29" s="664"/>
      <c r="P29" s="675"/>
    </row>
    <row r="30" spans="1:16" ht="14.4" customHeight="1" x14ac:dyDescent="0.3">
      <c r="A30" s="658" t="s">
        <v>4403</v>
      </c>
      <c r="B30" s="659" t="s">
        <v>4364</v>
      </c>
      <c r="C30" s="659" t="s">
        <v>4373</v>
      </c>
      <c r="D30" s="659" t="s">
        <v>4374</v>
      </c>
      <c r="E30" s="674">
        <v>9</v>
      </c>
      <c r="F30" s="674">
        <v>3690</v>
      </c>
      <c r="G30" s="659">
        <v>1</v>
      </c>
      <c r="H30" s="659">
        <v>410</v>
      </c>
      <c r="I30" s="674">
        <v>4</v>
      </c>
      <c r="J30" s="674">
        <v>1644</v>
      </c>
      <c r="K30" s="659">
        <v>0.44552845528455287</v>
      </c>
      <c r="L30" s="659">
        <v>411</v>
      </c>
      <c r="M30" s="674"/>
      <c r="N30" s="674"/>
      <c r="O30" s="664"/>
      <c r="P30" s="675"/>
    </row>
    <row r="31" spans="1:16" ht="14.4" customHeight="1" x14ac:dyDescent="0.3">
      <c r="A31" s="658" t="s">
        <v>4403</v>
      </c>
      <c r="B31" s="659" t="s">
        <v>4364</v>
      </c>
      <c r="C31" s="659" t="s">
        <v>4375</v>
      </c>
      <c r="D31" s="659" t="s">
        <v>4376</v>
      </c>
      <c r="E31" s="674">
        <v>244</v>
      </c>
      <c r="F31" s="674">
        <v>238632</v>
      </c>
      <c r="G31" s="659">
        <v>1</v>
      </c>
      <c r="H31" s="659">
        <v>978</v>
      </c>
      <c r="I31" s="674">
        <v>99</v>
      </c>
      <c r="J31" s="674">
        <v>97020</v>
      </c>
      <c r="K31" s="659">
        <v>0.40656743437594289</v>
      </c>
      <c r="L31" s="659">
        <v>980</v>
      </c>
      <c r="M31" s="674">
        <v>6</v>
      </c>
      <c r="N31" s="674">
        <v>5880</v>
      </c>
      <c r="O31" s="664">
        <v>2.4640450568238961E-2</v>
      </c>
      <c r="P31" s="675">
        <v>980</v>
      </c>
    </row>
    <row r="32" spans="1:16" ht="14.4" customHeight="1" x14ac:dyDescent="0.3">
      <c r="A32" s="658" t="s">
        <v>4403</v>
      </c>
      <c r="B32" s="659" t="s">
        <v>4364</v>
      </c>
      <c r="C32" s="659" t="s">
        <v>4377</v>
      </c>
      <c r="D32" s="659" t="s">
        <v>4378</v>
      </c>
      <c r="E32" s="674">
        <v>3</v>
      </c>
      <c r="F32" s="674">
        <v>6219</v>
      </c>
      <c r="G32" s="659">
        <v>1</v>
      </c>
      <c r="H32" s="659">
        <v>2073</v>
      </c>
      <c r="I32" s="674">
        <v>10</v>
      </c>
      <c r="J32" s="674">
        <v>20770</v>
      </c>
      <c r="K32" s="659">
        <v>3.3397652355684193</v>
      </c>
      <c r="L32" s="659">
        <v>2077</v>
      </c>
      <c r="M32" s="674">
        <v>3</v>
      </c>
      <c r="N32" s="674">
        <v>6231</v>
      </c>
      <c r="O32" s="664">
        <v>1.0019295706705258</v>
      </c>
      <c r="P32" s="675">
        <v>2077</v>
      </c>
    </row>
    <row r="33" spans="1:16" ht="14.4" customHeight="1" x14ac:dyDescent="0.3">
      <c r="A33" s="658" t="s">
        <v>4403</v>
      </c>
      <c r="B33" s="659" t="s">
        <v>4364</v>
      </c>
      <c r="C33" s="659" t="s">
        <v>4408</v>
      </c>
      <c r="D33" s="659" t="s">
        <v>4409</v>
      </c>
      <c r="E33" s="674">
        <v>6</v>
      </c>
      <c r="F33" s="674">
        <v>6174</v>
      </c>
      <c r="G33" s="659">
        <v>1</v>
      </c>
      <c r="H33" s="659">
        <v>1029</v>
      </c>
      <c r="I33" s="674"/>
      <c r="J33" s="674"/>
      <c r="K33" s="659"/>
      <c r="L33" s="659"/>
      <c r="M33" s="674"/>
      <c r="N33" s="674"/>
      <c r="O33" s="664"/>
      <c r="P33" s="675"/>
    </row>
    <row r="34" spans="1:16" ht="14.4" customHeight="1" x14ac:dyDescent="0.3">
      <c r="A34" s="658" t="s">
        <v>4403</v>
      </c>
      <c r="B34" s="659" t="s">
        <v>4364</v>
      </c>
      <c r="C34" s="659" t="s">
        <v>4410</v>
      </c>
      <c r="D34" s="659" t="s">
        <v>4411</v>
      </c>
      <c r="E34" s="674">
        <v>7</v>
      </c>
      <c r="F34" s="674">
        <v>875</v>
      </c>
      <c r="G34" s="659">
        <v>1</v>
      </c>
      <c r="H34" s="659">
        <v>125</v>
      </c>
      <c r="I34" s="674">
        <v>12</v>
      </c>
      <c r="J34" s="674">
        <v>1392</v>
      </c>
      <c r="K34" s="659">
        <v>1.5908571428571427</v>
      </c>
      <c r="L34" s="659">
        <v>116</v>
      </c>
      <c r="M34" s="674"/>
      <c r="N34" s="674"/>
      <c r="O34" s="664"/>
      <c r="P34" s="675"/>
    </row>
    <row r="35" spans="1:16" ht="14.4" customHeight="1" x14ac:dyDescent="0.3">
      <c r="A35" s="658" t="s">
        <v>4403</v>
      </c>
      <c r="B35" s="659" t="s">
        <v>4364</v>
      </c>
      <c r="C35" s="659" t="s">
        <v>4412</v>
      </c>
      <c r="D35" s="659" t="s">
        <v>4413</v>
      </c>
      <c r="E35" s="674"/>
      <c r="F35" s="674"/>
      <c r="G35" s="659"/>
      <c r="H35" s="659"/>
      <c r="I35" s="674">
        <v>5</v>
      </c>
      <c r="J35" s="674">
        <v>580</v>
      </c>
      <c r="K35" s="659"/>
      <c r="L35" s="659">
        <v>116</v>
      </c>
      <c r="M35" s="674">
        <v>14</v>
      </c>
      <c r="N35" s="674">
        <v>1630</v>
      </c>
      <c r="O35" s="664"/>
      <c r="P35" s="675">
        <v>116.42857142857143</v>
      </c>
    </row>
    <row r="36" spans="1:16" ht="14.4" customHeight="1" x14ac:dyDescent="0.3">
      <c r="A36" s="658" t="s">
        <v>4403</v>
      </c>
      <c r="B36" s="659" t="s">
        <v>4364</v>
      </c>
      <c r="C36" s="659" t="s">
        <v>4414</v>
      </c>
      <c r="D36" s="659" t="s">
        <v>4415</v>
      </c>
      <c r="E36" s="674">
        <v>4</v>
      </c>
      <c r="F36" s="674">
        <v>1640</v>
      </c>
      <c r="G36" s="659">
        <v>1</v>
      </c>
      <c r="H36" s="659">
        <v>410</v>
      </c>
      <c r="I36" s="674">
        <v>1</v>
      </c>
      <c r="J36" s="674">
        <v>411</v>
      </c>
      <c r="K36" s="659">
        <v>0.25060975609756098</v>
      </c>
      <c r="L36" s="659">
        <v>411</v>
      </c>
      <c r="M36" s="674">
        <v>3</v>
      </c>
      <c r="N36" s="674">
        <v>1236</v>
      </c>
      <c r="O36" s="664">
        <v>0.75365853658536586</v>
      </c>
      <c r="P36" s="675">
        <v>412</v>
      </c>
    </row>
    <row r="37" spans="1:16" ht="14.4" customHeight="1" x14ac:dyDescent="0.3">
      <c r="A37" s="658" t="s">
        <v>4403</v>
      </c>
      <c r="B37" s="659" t="s">
        <v>4364</v>
      </c>
      <c r="C37" s="659" t="s">
        <v>4379</v>
      </c>
      <c r="D37" s="659" t="s">
        <v>4380</v>
      </c>
      <c r="E37" s="674">
        <v>4</v>
      </c>
      <c r="F37" s="674">
        <v>3316</v>
      </c>
      <c r="G37" s="659">
        <v>1</v>
      </c>
      <c r="H37" s="659">
        <v>829</v>
      </c>
      <c r="I37" s="674">
        <v>2</v>
      </c>
      <c r="J37" s="674">
        <v>1662</v>
      </c>
      <c r="K37" s="659">
        <v>0.50120627261761153</v>
      </c>
      <c r="L37" s="659">
        <v>831</v>
      </c>
      <c r="M37" s="674">
        <v>1</v>
      </c>
      <c r="N37" s="674">
        <v>831</v>
      </c>
      <c r="O37" s="664">
        <v>0.25060313630880576</v>
      </c>
      <c r="P37" s="675">
        <v>831</v>
      </c>
    </row>
    <row r="38" spans="1:16" ht="14.4" customHeight="1" x14ac:dyDescent="0.3">
      <c r="A38" s="658" t="s">
        <v>4403</v>
      </c>
      <c r="B38" s="659" t="s">
        <v>4364</v>
      </c>
      <c r="C38" s="659" t="s">
        <v>4381</v>
      </c>
      <c r="D38" s="659" t="s">
        <v>4382</v>
      </c>
      <c r="E38" s="674">
        <v>1</v>
      </c>
      <c r="F38" s="674">
        <v>0</v>
      </c>
      <c r="G38" s="659"/>
      <c r="H38" s="659">
        <v>0</v>
      </c>
      <c r="I38" s="674"/>
      <c r="J38" s="674"/>
      <c r="K38" s="659"/>
      <c r="L38" s="659"/>
      <c r="M38" s="674"/>
      <c r="N38" s="674"/>
      <c r="O38" s="664"/>
      <c r="P38" s="675"/>
    </row>
    <row r="39" spans="1:16" ht="14.4" customHeight="1" x14ac:dyDescent="0.3">
      <c r="A39" s="658" t="s">
        <v>4403</v>
      </c>
      <c r="B39" s="659" t="s">
        <v>4364</v>
      </c>
      <c r="C39" s="659" t="s">
        <v>4416</v>
      </c>
      <c r="D39" s="659" t="s">
        <v>4417</v>
      </c>
      <c r="E39" s="674">
        <v>10</v>
      </c>
      <c r="F39" s="674">
        <v>4330</v>
      </c>
      <c r="G39" s="659">
        <v>1</v>
      </c>
      <c r="H39" s="659">
        <v>433</v>
      </c>
      <c r="I39" s="674">
        <v>6</v>
      </c>
      <c r="J39" s="674">
        <v>1962</v>
      </c>
      <c r="K39" s="659">
        <v>0.45311778290993071</v>
      </c>
      <c r="L39" s="659">
        <v>327</v>
      </c>
      <c r="M39" s="674"/>
      <c r="N39" s="674"/>
      <c r="O39" s="664"/>
      <c r="P39" s="675"/>
    </row>
    <row r="40" spans="1:16" ht="14.4" customHeight="1" x14ac:dyDescent="0.3">
      <c r="A40" s="658" t="s">
        <v>4403</v>
      </c>
      <c r="B40" s="659" t="s">
        <v>4364</v>
      </c>
      <c r="C40" s="659" t="s">
        <v>4383</v>
      </c>
      <c r="D40" s="659" t="s">
        <v>4384</v>
      </c>
      <c r="E40" s="674">
        <v>242</v>
      </c>
      <c r="F40" s="674">
        <v>0</v>
      </c>
      <c r="G40" s="659"/>
      <c r="H40" s="659">
        <v>0</v>
      </c>
      <c r="I40" s="674">
        <v>225</v>
      </c>
      <c r="J40" s="674">
        <v>0</v>
      </c>
      <c r="K40" s="659"/>
      <c r="L40" s="659">
        <v>0</v>
      </c>
      <c r="M40" s="674">
        <v>19</v>
      </c>
      <c r="N40" s="674">
        <v>0</v>
      </c>
      <c r="O40" s="664"/>
      <c r="P40" s="675">
        <v>0</v>
      </c>
    </row>
    <row r="41" spans="1:16" ht="14.4" customHeight="1" x14ac:dyDescent="0.3">
      <c r="A41" s="658" t="s">
        <v>4403</v>
      </c>
      <c r="B41" s="659" t="s">
        <v>4364</v>
      </c>
      <c r="C41" s="659" t="s">
        <v>4385</v>
      </c>
      <c r="D41" s="659" t="s">
        <v>4386</v>
      </c>
      <c r="E41" s="674">
        <v>52</v>
      </c>
      <c r="F41" s="674">
        <v>1300</v>
      </c>
      <c r="G41" s="659">
        <v>1</v>
      </c>
      <c r="H41" s="659">
        <v>25</v>
      </c>
      <c r="I41" s="674">
        <v>76</v>
      </c>
      <c r="J41" s="674">
        <v>2660</v>
      </c>
      <c r="K41" s="659">
        <v>2.046153846153846</v>
      </c>
      <c r="L41" s="659">
        <v>35</v>
      </c>
      <c r="M41" s="674">
        <v>19</v>
      </c>
      <c r="N41" s="674">
        <v>667</v>
      </c>
      <c r="O41" s="664">
        <v>0.5130769230769231</v>
      </c>
      <c r="P41" s="675">
        <v>35.10526315789474</v>
      </c>
    </row>
    <row r="42" spans="1:16" ht="14.4" customHeight="1" x14ac:dyDescent="0.3">
      <c r="A42" s="658" t="s">
        <v>4403</v>
      </c>
      <c r="B42" s="659" t="s">
        <v>4364</v>
      </c>
      <c r="C42" s="659" t="s">
        <v>4387</v>
      </c>
      <c r="D42" s="659" t="s">
        <v>4388</v>
      </c>
      <c r="E42" s="674">
        <v>3</v>
      </c>
      <c r="F42" s="674">
        <v>225</v>
      </c>
      <c r="G42" s="659">
        <v>1</v>
      </c>
      <c r="H42" s="659">
        <v>75</v>
      </c>
      <c r="I42" s="674">
        <v>3</v>
      </c>
      <c r="J42" s="674">
        <v>243</v>
      </c>
      <c r="K42" s="659">
        <v>1.08</v>
      </c>
      <c r="L42" s="659">
        <v>81</v>
      </c>
      <c r="M42" s="674">
        <v>3</v>
      </c>
      <c r="N42" s="674">
        <v>244</v>
      </c>
      <c r="O42" s="664">
        <v>1.0844444444444445</v>
      </c>
      <c r="P42" s="675">
        <v>81.333333333333329</v>
      </c>
    </row>
    <row r="43" spans="1:16" ht="14.4" customHeight="1" x14ac:dyDescent="0.3">
      <c r="A43" s="658" t="s">
        <v>4403</v>
      </c>
      <c r="B43" s="659" t="s">
        <v>4364</v>
      </c>
      <c r="C43" s="659" t="s">
        <v>4389</v>
      </c>
      <c r="D43" s="659" t="s">
        <v>4390</v>
      </c>
      <c r="E43" s="674">
        <v>15</v>
      </c>
      <c r="F43" s="674">
        <v>28560</v>
      </c>
      <c r="G43" s="659">
        <v>1</v>
      </c>
      <c r="H43" s="659">
        <v>1904</v>
      </c>
      <c r="I43" s="674">
        <v>4</v>
      </c>
      <c r="J43" s="674">
        <v>7624</v>
      </c>
      <c r="K43" s="659">
        <v>0.26694677871148459</v>
      </c>
      <c r="L43" s="659">
        <v>1906</v>
      </c>
      <c r="M43" s="674"/>
      <c r="N43" s="674"/>
      <c r="O43" s="664"/>
      <c r="P43" s="675"/>
    </row>
    <row r="44" spans="1:16" ht="14.4" customHeight="1" x14ac:dyDescent="0.3">
      <c r="A44" s="658" t="s">
        <v>4403</v>
      </c>
      <c r="B44" s="659" t="s">
        <v>4364</v>
      </c>
      <c r="C44" s="659" t="s">
        <v>4418</v>
      </c>
      <c r="D44" s="659" t="s">
        <v>4419</v>
      </c>
      <c r="E44" s="674">
        <v>1</v>
      </c>
      <c r="F44" s="674">
        <v>0</v>
      </c>
      <c r="G44" s="659"/>
      <c r="H44" s="659">
        <v>0</v>
      </c>
      <c r="I44" s="674">
        <v>2</v>
      </c>
      <c r="J44" s="674">
        <v>0</v>
      </c>
      <c r="K44" s="659"/>
      <c r="L44" s="659">
        <v>0</v>
      </c>
      <c r="M44" s="674">
        <v>2</v>
      </c>
      <c r="N44" s="674">
        <v>0</v>
      </c>
      <c r="O44" s="664"/>
      <c r="P44" s="675">
        <v>0</v>
      </c>
    </row>
    <row r="45" spans="1:16" ht="14.4" customHeight="1" x14ac:dyDescent="0.3">
      <c r="A45" s="658" t="s">
        <v>4403</v>
      </c>
      <c r="B45" s="659" t="s">
        <v>4364</v>
      </c>
      <c r="C45" s="659" t="s">
        <v>4420</v>
      </c>
      <c r="D45" s="659" t="s">
        <v>4421</v>
      </c>
      <c r="E45" s="674">
        <v>2</v>
      </c>
      <c r="F45" s="674">
        <v>1288</v>
      </c>
      <c r="G45" s="659">
        <v>1</v>
      </c>
      <c r="H45" s="659">
        <v>644</v>
      </c>
      <c r="I45" s="674"/>
      <c r="J45" s="674"/>
      <c r="K45" s="659"/>
      <c r="L45" s="659"/>
      <c r="M45" s="674"/>
      <c r="N45" s="674"/>
      <c r="O45" s="664"/>
      <c r="P45" s="675"/>
    </row>
    <row r="46" spans="1:16" ht="14.4" customHeight="1" x14ac:dyDescent="0.3">
      <c r="A46" s="658" t="s">
        <v>4403</v>
      </c>
      <c r="B46" s="659" t="s">
        <v>4364</v>
      </c>
      <c r="C46" s="659" t="s">
        <v>4391</v>
      </c>
      <c r="D46" s="659" t="s">
        <v>4392</v>
      </c>
      <c r="E46" s="674">
        <v>172</v>
      </c>
      <c r="F46" s="674">
        <v>61060</v>
      </c>
      <c r="G46" s="659">
        <v>1</v>
      </c>
      <c r="H46" s="659">
        <v>355</v>
      </c>
      <c r="I46" s="674">
        <v>79</v>
      </c>
      <c r="J46" s="674">
        <v>25833</v>
      </c>
      <c r="K46" s="659">
        <v>0.42307566328201768</v>
      </c>
      <c r="L46" s="659">
        <v>327</v>
      </c>
      <c r="M46" s="674">
        <v>4</v>
      </c>
      <c r="N46" s="674">
        <v>1308</v>
      </c>
      <c r="O46" s="664">
        <v>2.1421552571241401E-2</v>
      </c>
      <c r="P46" s="675">
        <v>327</v>
      </c>
    </row>
    <row r="47" spans="1:16" ht="14.4" customHeight="1" x14ac:dyDescent="0.3">
      <c r="A47" s="658" t="s">
        <v>4403</v>
      </c>
      <c r="B47" s="659" t="s">
        <v>4364</v>
      </c>
      <c r="C47" s="659" t="s">
        <v>4393</v>
      </c>
      <c r="D47" s="659" t="s">
        <v>4394</v>
      </c>
      <c r="E47" s="674">
        <v>3</v>
      </c>
      <c r="F47" s="674">
        <v>615</v>
      </c>
      <c r="G47" s="659">
        <v>1</v>
      </c>
      <c r="H47" s="659">
        <v>205</v>
      </c>
      <c r="I47" s="674">
        <v>1</v>
      </c>
      <c r="J47" s="674">
        <v>206</v>
      </c>
      <c r="K47" s="659">
        <v>0.33495934959349594</v>
      </c>
      <c r="L47" s="659">
        <v>206</v>
      </c>
      <c r="M47" s="674">
        <v>2</v>
      </c>
      <c r="N47" s="674">
        <v>412</v>
      </c>
      <c r="O47" s="664">
        <v>0.66991869918699187</v>
      </c>
      <c r="P47" s="675">
        <v>206</v>
      </c>
    </row>
    <row r="48" spans="1:16" ht="14.4" customHeight="1" x14ac:dyDescent="0.3">
      <c r="A48" s="658" t="s">
        <v>4403</v>
      </c>
      <c r="B48" s="659" t="s">
        <v>4364</v>
      </c>
      <c r="C48" s="659" t="s">
        <v>4395</v>
      </c>
      <c r="D48" s="659" t="s">
        <v>4396</v>
      </c>
      <c r="E48" s="674">
        <v>45</v>
      </c>
      <c r="F48" s="674">
        <v>7965</v>
      </c>
      <c r="G48" s="659">
        <v>1</v>
      </c>
      <c r="H48" s="659">
        <v>177</v>
      </c>
      <c r="I48" s="674">
        <v>17</v>
      </c>
      <c r="J48" s="674">
        <v>2771</v>
      </c>
      <c r="K48" s="659">
        <v>0.34789704959196482</v>
      </c>
      <c r="L48" s="659">
        <v>163</v>
      </c>
      <c r="M48" s="674">
        <v>2</v>
      </c>
      <c r="N48" s="674">
        <v>326</v>
      </c>
      <c r="O48" s="664">
        <v>4.0929064657878218E-2</v>
      </c>
      <c r="P48" s="675">
        <v>163</v>
      </c>
    </row>
    <row r="49" spans="1:16" ht="14.4" customHeight="1" x14ac:dyDescent="0.3">
      <c r="A49" s="658" t="s">
        <v>4403</v>
      </c>
      <c r="B49" s="659" t="s">
        <v>4364</v>
      </c>
      <c r="C49" s="659" t="s">
        <v>4422</v>
      </c>
      <c r="D49" s="659" t="s">
        <v>4423</v>
      </c>
      <c r="E49" s="674"/>
      <c r="F49" s="674"/>
      <c r="G49" s="659"/>
      <c r="H49" s="659"/>
      <c r="I49" s="674">
        <v>1</v>
      </c>
      <c r="J49" s="674">
        <v>431</v>
      </c>
      <c r="K49" s="659"/>
      <c r="L49" s="659">
        <v>431</v>
      </c>
      <c r="M49" s="674"/>
      <c r="N49" s="674"/>
      <c r="O49" s="664"/>
      <c r="P49" s="675"/>
    </row>
    <row r="50" spans="1:16" ht="14.4" customHeight="1" x14ac:dyDescent="0.3">
      <c r="A50" s="658" t="s">
        <v>4403</v>
      </c>
      <c r="B50" s="659" t="s">
        <v>4364</v>
      </c>
      <c r="C50" s="659" t="s">
        <v>4424</v>
      </c>
      <c r="D50" s="659" t="s">
        <v>4425</v>
      </c>
      <c r="E50" s="674"/>
      <c r="F50" s="674"/>
      <c r="G50" s="659"/>
      <c r="H50" s="659"/>
      <c r="I50" s="674"/>
      <c r="J50" s="674"/>
      <c r="K50" s="659"/>
      <c r="L50" s="659"/>
      <c r="M50" s="674">
        <v>1</v>
      </c>
      <c r="N50" s="674">
        <v>118</v>
      </c>
      <c r="O50" s="664"/>
      <c r="P50" s="675">
        <v>118</v>
      </c>
    </row>
    <row r="51" spans="1:16" ht="14.4" customHeight="1" x14ac:dyDescent="0.3">
      <c r="A51" s="658" t="s">
        <v>4403</v>
      </c>
      <c r="B51" s="659" t="s">
        <v>4364</v>
      </c>
      <c r="C51" s="659" t="s">
        <v>4426</v>
      </c>
      <c r="D51" s="659" t="s">
        <v>4427</v>
      </c>
      <c r="E51" s="674"/>
      <c r="F51" s="674"/>
      <c r="G51" s="659"/>
      <c r="H51" s="659"/>
      <c r="I51" s="674">
        <v>1</v>
      </c>
      <c r="J51" s="674">
        <v>344</v>
      </c>
      <c r="K51" s="659"/>
      <c r="L51" s="659">
        <v>344</v>
      </c>
      <c r="M51" s="674"/>
      <c r="N51" s="674"/>
      <c r="O51" s="664"/>
      <c r="P51" s="675"/>
    </row>
    <row r="52" spans="1:16" ht="14.4" customHeight="1" x14ac:dyDescent="0.3">
      <c r="A52" s="658" t="s">
        <v>4403</v>
      </c>
      <c r="B52" s="659" t="s">
        <v>4364</v>
      </c>
      <c r="C52" s="659" t="s">
        <v>4397</v>
      </c>
      <c r="D52" s="659" t="s">
        <v>4398</v>
      </c>
      <c r="E52" s="674">
        <v>2</v>
      </c>
      <c r="F52" s="674">
        <v>114</v>
      </c>
      <c r="G52" s="659">
        <v>1</v>
      </c>
      <c r="H52" s="659">
        <v>57</v>
      </c>
      <c r="I52" s="674">
        <v>7</v>
      </c>
      <c r="J52" s="674">
        <v>392</v>
      </c>
      <c r="K52" s="659">
        <v>3.4385964912280702</v>
      </c>
      <c r="L52" s="659">
        <v>56</v>
      </c>
      <c r="M52" s="674">
        <v>1</v>
      </c>
      <c r="N52" s="674">
        <v>56</v>
      </c>
      <c r="O52" s="664">
        <v>0.49122807017543857</v>
      </c>
      <c r="P52" s="675">
        <v>56</v>
      </c>
    </row>
    <row r="53" spans="1:16" ht="14.4" customHeight="1" x14ac:dyDescent="0.3">
      <c r="A53" s="658" t="s">
        <v>4403</v>
      </c>
      <c r="B53" s="659" t="s">
        <v>4364</v>
      </c>
      <c r="C53" s="659" t="s">
        <v>4428</v>
      </c>
      <c r="D53" s="659" t="s">
        <v>4429</v>
      </c>
      <c r="E53" s="674"/>
      <c r="F53" s="674"/>
      <c r="G53" s="659"/>
      <c r="H53" s="659"/>
      <c r="I53" s="674">
        <v>1</v>
      </c>
      <c r="J53" s="674">
        <v>628</v>
      </c>
      <c r="K53" s="659"/>
      <c r="L53" s="659">
        <v>628</v>
      </c>
      <c r="M53" s="674"/>
      <c r="N53" s="674"/>
      <c r="O53" s="664"/>
      <c r="P53" s="675"/>
    </row>
    <row r="54" spans="1:16" ht="14.4" customHeight="1" thickBot="1" x14ac:dyDescent="0.35">
      <c r="A54" s="666" t="s">
        <v>4403</v>
      </c>
      <c r="B54" s="667" t="s">
        <v>4364</v>
      </c>
      <c r="C54" s="667" t="s">
        <v>4401</v>
      </c>
      <c r="D54" s="667" t="s">
        <v>4402</v>
      </c>
      <c r="E54" s="676">
        <v>1</v>
      </c>
      <c r="F54" s="676">
        <v>528</v>
      </c>
      <c r="G54" s="667">
        <v>1</v>
      </c>
      <c r="H54" s="667">
        <v>528</v>
      </c>
      <c r="I54" s="676">
        <v>8</v>
      </c>
      <c r="J54" s="676">
        <v>4232</v>
      </c>
      <c r="K54" s="667">
        <v>8.0151515151515156</v>
      </c>
      <c r="L54" s="667">
        <v>529</v>
      </c>
      <c r="M54" s="676">
        <v>2</v>
      </c>
      <c r="N54" s="676">
        <v>1058</v>
      </c>
      <c r="O54" s="672">
        <v>2.0037878787878789</v>
      </c>
      <c r="P54" s="677">
        <v>529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30" bestFit="1" customWidth="1"/>
    <col min="2" max="2" width="7.77734375" style="196" customWidth="1"/>
    <col min="3" max="3" width="0.109375" style="230" hidden="1" customWidth="1"/>
    <col min="4" max="4" width="7.77734375" style="196" customWidth="1"/>
    <col min="5" max="5" width="5.44140625" style="230" hidden="1" customWidth="1"/>
    <col min="6" max="6" width="7.77734375" style="196" customWidth="1"/>
    <col min="7" max="7" width="7.77734375" style="308" customWidth="1"/>
    <col min="8" max="8" width="7.77734375" style="196" customWidth="1"/>
    <col min="9" max="9" width="5.44140625" style="230" hidden="1" customWidth="1"/>
    <col min="10" max="10" width="7.77734375" style="196" customWidth="1"/>
    <col min="11" max="11" width="5.44140625" style="230" hidden="1" customWidth="1"/>
    <col min="12" max="12" width="7.77734375" style="196" customWidth="1"/>
    <col min="13" max="13" width="7.77734375" style="308" customWidth="1"/>
    <col min="14" max="14" width="7.77734375" style="196" customWidth="1"/>
    <col min="15" max="15" width="5" style="230" hidden="1" customWidth="1"/>
    <col min="16" max="16" width="7.77734375" style="196" customWidth="1"/>
    <col min="17" max="17" width="5" style="230" hidden="1" customWidth="1"/>
    <col min="18" max="18" width="7.77734375" style="196" customWidth="1"/>
    <col min="19" max="19" width="7.77734375" style="308" customWidth="1"/>
    <col min="20" max="16384" width="8.88671875" style="230"/>
  </cols>
  <sheetData>
    <row r="1" spans="1:19" ht="18.600000000000001" customHeight="1" thickBot="1" x14ac:dyDescent="0.4">
      <c r="A1" s="432" t="s">
        <v>132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</row>
    <row r="2" spans="1:19" ht="14.4" customHeight="1" thickBot="1" x14ac:dyDescent="0.35">
      <c r="A2" s="351" t="s">
        <v>282</v>
      </c>
      <c r="B2" s="324"/>
      <c r="C2" s="201"/>
      <c r="D2" s="324"/>
      <c r="E2" s="201"/>
      <c r="F2" s="324"/>
      <c r="G2" s="325"/>
      <c r="H2" s="324"/>
      <c r="I2" s="201"/>
      <c r="J2" s="324"/>
      <c r="K2" s="201"/>
      <c r="L2" s="324"/>
      <c r="M2" s="325"/>
      <c r="N2" s="324"/>
      <c r="O2" s="201"/>
      <c r="P2" s="324"/>
      <c r="Q2" s="201"/>
      <c r="R2" s="324"/>
      <c r="S2" s="325"/>
    </row>
    <row r="3" spans="1:19" ht="14.4" customHeight="1" thickBot="1" x14ac:dyDescent="0.35">
      <c r="A3" s="318" t="s">
        <v>134</v>
      </c>
      <c r="B3" s="319">
        <f>SUBTOTAL(9,B6:B1048576)</f>
        <v>37114323</v>
      </c>
      <c r="C3" s="320">
        <f t="shared" ref="C3:R3" si="0">SUBTOTAL(9,C6:C1048576)</f>
        <v>10</v>
      </c>
      <c r="D3" s="320">
        <f t="shared" si="0"/>
        <v>31847816</v>
      </c>
      <c r="E3" s="320">
        <f t="shared" si="0"/>
        <v>17.330583047572237</v>
      </c>
      <c r="F3" s="320">
        <f t="shared" si="0"/>
        <v>35011745</v>
      </c>
      <c r="G3" s="323">
        <f>IF(B3&lt;&gt;0,F3/B3,"")</f>
        <v>0.94334860964593104</v>
      </c>
      <c r="H3" s="319">
        <f t="shared" si="0"/>
        <v>12912280.08</v>
      </c>
      <c r="I3" s="320">
        <f t="shared" si="0"/>
        <v>1</v>
      </c>
      <c r="J3" s="320">
        <f t="shared" si="0"/>
        <v>12143441.769999998</v>
      </c>
      <c r="K3" s="320">
        <f t="shared" si="0"/>
        <v>0.94045681279862681</v>
      </c>
      <c r="L3" s="320">
        <f t="shared" si="0"/>
        <v>14669352.919999998</v>
      </c>
      <c r="M3" s="321">
        <f>IF(H3&lt;&gt;0,L3/H3,"")</f>
        <v>1.1360776585633046</v>
      </c>
      <c r="N3" s="322">
        <f t="shared" si="0"/>
        <v>0</v>
      </c>
      <c r="O3" s="320">
        <f t="shared" si="0"/>
        <v>0</v>
      </c>
      <c r="P3" s="320">
        <f t="shared" si="0"/>
        <v>0</v>
      </c>
      <c r="Q3" s="320">
        <f t="shared" si="0"/>
        <v>0</v>
      </c>
      <c r="R3" s="320">
        <f t="shared" si="0"/>
        <v>0</v>
      </c>
      <c r="S3" s="321" t="str">
        <f>IF(N3&lt;&gt;0,R3/N3,"")</f>
        <v/>
      </c>
    </row>
    <row r="4" spans="1:19" ht="14.4" customHeight="1" x14ac:dyDescent="0.3">
      <c r="A4" s="489" t="s">
        <v>105</v>
      </c>
      <c r="B4" s="490" t="s">
        <v>99</v>
      </c>
      <c r="C4" s="491"/>
      <c r="D4" s="491"/>
      <c r="E4" s="491"/>
      <c r="F4" s="491"/>
      <c r="G4" s="492"/>
      <c r="H4" s="490" t="s">
        <v>100</v>
      </c>
      <c r="I4" s="491"/>
      <c r="J4" s="491"/>
      <c r="K4" s="491"/>
      <c r="L4" s="491"/>
      <c r="M4" s="492"/>
      <c r="N4" s="490" t="s">
        <v>101</v>
      </c>
      <c r="O4" s="491"/>
      <c r="P4" s="491"/>
      <c r="Q4" s="491"/>
      <c r="R4" s="491"/>
      <c r="S4" s="492"/>
    </row>
    <row r="5" spans="1:19" ht="14.4" customHeight="1" thickBot="1" x14ac:dyDescent="0.35">
      <c r="A5" s="714"/>
      <c r="B5" s="715">
        <v>2012</v>
      </c>
      <c r="C5" s="716"/>
      <c r="D5" s="716">
        <v>2013</v>
      </c>
      <c r="E5" s="716"/>
      <c r="F5" s="716">
        <v>2014</v>
      </c>
      <c r="G5" s="717" t="s">
        <v>2</v>
      </c>
      <c r="H5" s="715">
        <v>2012</v>
      </c>
      <c r="I5" s="716"/>
      <c r="J5" s="716">
        <v>2013</v>
      </c>
      <c r="K5" s="716"/>
      <c r="L5" s="716">
        <v>2014</v>
      </c>
      <c r="M5" s="717" t="s">
        <v>2</v>
      </c>
      <c r="N5" s="715">
        <v>2012</v>
      </c>
      <c r="O5" s="716"/>
      <c r="P5" s="716">
        <v>2013</v>
      </c>
      <c r="Q5" s="716"/>
      <c r="R5" s="716">
        <v>2014</v>
      </c>
      <c r="S5" s="717" t="s">
        <v>2</v>
      </c>
    </row>
    <row r="6" spans="1:19" ht="14.4" customHeight="1" x14ac:dyDescent="0.3">
      <c r="A6" s="619" t="s">
        <v>4431</v>
      </c>
      <c r="B6" s="718">
        <v>10952</v>
      </c>
      <c r="C6" s="588">
        <v>1</v>
      </c>
      <c r="D6" s="718">
        <v>21422</v>
      </c>
      <c r="E6" s="588">
        <v>1.955989773557341</v>
      </c>
      <c r="F6" s="718">
        <v>5086</v>
      </c>
      <c r="G6" s="609">
        <v>0.46439006574141711</v>
      </c>
      <c r="H6" s="718"/>
      <c r="I6" s="588"/>
      <c r="J6" s="718"/>
      <c r="K6" s="588"/>
      <c r="L6" s="718"/>
      <c r="M6" s="609"/>
      <c r="N6" s="718"/>
      <c r="O6" s="588"/>
      <c r="P6" s="718"/>
      <c r="Q6" s="588"/>
      <c r="R6" s="718"/>
      <c r="S6" s="641"/>
    </row>
    <row r="7" spans="1:19" ht="14.4" customHeight="1" x14ac:dyDescent="0.3">
      <c r="A7" s="681" t="s">
        <v>4432</v>
      </c>
      <c r="B7" s="732">
        <v>978</v>
      </c>
      <c r="C7" s="659">
        <v>1</v>
      </c>
      <c r="D7" s="732"/>
      <c r="E7" s="659"/>
      <c r="F7" s="732"/>
      <c r="G7" s="664"/>
      <c r="H7" s="732"/>
      <c r="I7" s="659"/>
      <c r="J7" s="732"/>
      <c r="K7" s="659"/>
      <c r="L7" s="732"/>
      <c r="M7" s="664"/>
      <c r="N7" s="732"/>
      <c r="O7" s="659"/>
      <c r="P7" s="732"/>
      <c r="Q7" s="659"/>
      <c r="R7" s="732"/>
      <c r="S7" s="665"/>
    </row>
    <row r="8" spans="1:19" ht="14.4" customHeight="1" x14ac:dyDescent="0.3">
      <c r="A8" s="681" t="s">
        <v>4433</v>
      </c>
      <c r="B8" s="732">
        <v>1155</v>
      </c>
      <c r="C8" s="659">
        <v>1</v>
      </c>
      <c r="D8" s="732">
        <v>4846</v>
      </c>
      <c r="E8" s="659">
        <v>4.1956709956709961</v>
      </c>
      <c r="F8" s="732">
        <v>69</v>
      </c>
      <c r="G8" s="664">
        <v>5.9740259740259739E-2</v>
      </c>
      <c r="H8" s="732"/>
      <c r="I8" s="659"/>
      <c r="J8" s="732"/>
      <c r="K8" s="659"/>
      <c r="L8" s="732"/>
      <c r="M8" s="664"/>
      <c r="N8" s="732"/>
      <c r="O8" s="659"/>
      <c r="P8" s="732"/>
      <c r="Q8" s="659"/>
      <c r="R8" s="732"/>
      <c r="S8" s="665"/>
    </row>
    <row r="9" spans="1:19" ht="14.4" customHeight="1" x14ac:dyDescent="0.3">
      <c r="A9" s="681" t="s">
        <v>4434</v>
      </c>
      <c r="B9" s="732">
        <v>978</v>
      </c>
      <c r="C9" s="659">
        <v>1</v>
      </c>
      <c r="D9" s="732"/>
      <c r="E9" s="659"/>
      <c r="F9" s="732">
        <v>980</v>
      </c>
      <c r="G9" s="664">
        <v>1.0020449897750512</v>
      </c>
      <c r="H9" s="732"/>
      <c r="I9" s="659"/>
      <c r="J9" s="732"/>
      <c r="K9" s="659"/>
      <c r="L9" s="732"/>
      <c r="M9" s="664"/>
      <c r="N9" s="732"/>
      <c r="O9" s="659"/>
      <c r="P9" s="732"/>
      <c r="Q9" s="659"/>
      <c r="R9" s="732"/>
      <c r="S9" s="665"/>
    </row>
    <row r="10" spans="1:19" ht="14.4" customHeight="1" x14ac:dyDescent="0.3">
      <c r="A10" s="681" t="s">
        <v>4435</v>
      </c>
      <c r="B10" s="732"/>
      <c r="C10" s="659"/>
      <c r="D10" s="732">
        <v>980</v>
      </c>
      <c r="E10" s="659"/>
      <c r="F10" s="732"/>
      <c r="G10" s="664"/>
      <c r="H10" s="732"/>
      <c r="I10" s="659"/>
      <c r="J10" s="732"/>
      <c r="K10" s="659"/>
      <c r="L10" s="732"/>
      <c r="M10" s="664"/>
      <c r="N10" s="732"/>
      <c r="O10" s="659"/>
      <c r="P10" s="732"/>
      <c r="Q10" s="659"/>
      <c r="R10" s="732"/>
      <c r="S10" s="665"/>
    </row>
    <row r="11" spans="1:19" ht="14.4" customHeight="1" x14ac:dyDescent="0.3">
      <c r="A11" s="681" t="s">
        <v>4436</v>
      </c>
      <c r="B11" s="732">
        <v>978</v>
      </c>
      <c r="C11" s="659">
        <v>1</v>
      </c>
      <c r="D11" s="732">
        <v>1960</v>
      </c>
      <c r="E11" s="659">
        <v>2.0040899795501024</v>
      </c>
      <c r="F11" s="732"/>
      <c r="G11" s="664"/>
      <c r="H11" s="732"/>
      <c r="I11" s="659"/>
      <c r="J11" s="732"/>
      <c r="K11" s="659"/>
      <c r="L11" s="732"/>
      <c r="M11" s="664"/>
      <c r="N11" s="732"/>
      <c r="O11" s="659"/>
      <c r="P11" s="732"/>
      <c r="Q11" s="659"/>
      <c r="R11" s="732"/>
      <c r="S11" s="665"/>
    </row>
    <row r="12" spans="1:19" ht="14.4" customHeight="1" x14ac:dyDescent="0.3">
      <c r="A12" s="681" t="s">
        <v>4437</v>
      </c>
      <c r="B12" s="732">
        <v>1956</v>
      </c>
      <c r="C12" s="659">
        <v>1</v>
      </c>
      <c r="D12" s="732">
        <v>10389</v>
      </c>
      <c r="E12" s="659">
        <v>5.3113496932515334</v>
      </c>
      <c r="F12" s="732">
        <v>9160</v>
      </c>
      <c r="G12" s="664">
        <v>4.6830265848670756</v>
      </c>
      <c r="H12" s="732"/>
      <c r="I12" s="659"/>
      <c r="J12" s="732"/>
      <c r="K12" s="659"/>
      <c r="L12" s="732"/>
      <c r="M12" s="664"/>
      <c r="N12" s="732"/>
      <c r="O12" s="659"/>
      <c r="P12" s="732"/>
      <c r="Q12" s="659"/>
      <c r="R12" s="732"/>
      <c r="S12" s="665"/>
    </row>
    <row r="13" spans="1:19" ht="14.4" customHeight="1" x14ac:dyDescent="0.3">
      <c r="A13" s="681" t="s">
        <v>4438</v>
      </c>
      <c r="B13" s="732">
        <v>3829</v>
      </c>
      <c r="C13" s="659">
        <v>1</v>
      </c>
      <c r="D13" s="732"/>
      <c r="E13" s="659"/>
      <c r="F13" s="732"/>
      <c r="G13" s="664"/>
      <c r="H13" s="732"/>
      <c r="I13" s="659"/>
      <c r="J13" s="732"/>
      <c r="K13" s="659"/>
      <c r="L13" s="732"/>
      <c r="M13" s="664"/>
      <c r="N13" s="732"/>
      <c r="O13" s="659"/>
      <c r="P13" s="732"/>
      <c r="Q13" s="659"/>
      <c r="R13" s="732"/>
      <c r="S13" s="665"/>
    </row>
    <row r="14" spans="1:19" ht="14.4" customHeight="1" x14ac:dyDescent="0.3">
      <c r="A14" s="681" t="s">
        <v>4439</v>
      </c>
      <c r="B14" s="732"/>
      <c r="C14" s="659"/>
      <c r="D14" s="732">
        <v>1960</v>
      </c>
      <c r="E14" s="659"/>
      <c r="F14" s="732">
        <v>1342</v>
      </c>
      <c r="G14" s="664"/>
      <c r="H14" s="732"/>
      <c r="I14" s="659"/>
      <c r="J14" s="732"/>
      <c r="K14" s="659"/>
      <c r="L14" s="732"/>
      <c r="M14" s="664"/>
      <c r="N14" s="732"/>
      <c r="O14" s="659"/>
      <c r="P14" s="732"/>
      <c r="Q14" s="659"/>
      <c r="R14" s="732"/>
      <c r="S14" s="665"/>
    </row>
    <row r="15" spans="1:19" ht="14.4" customHeight="1" x14ac:dyDescent="0.3">
      <c r="A15" s="681" t="s">
        <v>4440</v>
      </c>
      <c r="B15" s="732"/>
      <c r="C15" s="659"/>
      <c r="D15" s="732">
        <v>1014</v>
      </c>
      <c r="E15" s="659"/>
      <c r="F15" s="732"/>
      <c r="G15" s="664"/>
      <c r="H15" s="732"/>
      <c r="I15" s="659"/>
      <c r="J15" s="732"/>
      <c r="K15" s="659"/>
      <c r="L15" s="732"/>
      <c r="M15" s="664"/>
      <c r="N15" s="732"/>
      <c r="O15" s="659"/>
      <c r="P15" s="732"/>
      <c r="Q15" s="659"/>
      <c r="R15" s="732"/>
      <c r="S15" s="665"/>
    </row>
    <row r="16" spans="1:19" ht="14.4" customHeight="1" x14ac:dyDescent="0.3">
      <c r="A16" s="681" t="s">
        <v>4441</v>
      </c>
      <c r="B16" s="732"/>
      <c r="C16" s="659"/>
      <c r="D16" s="732">
        <v>980</v>
      </c>
      <c r="E16" s="659"/>
      <c r="F16" s="732"/>
      <c r="G16" s="664"/>
      <c r="H16" s="732"/>
      <c r="I16" s="659"/>
      <c r="J16" s="732"/>
      <c r="K16" s="659"/>
      <c r="L16" s="732"/>
      <c r="M16" s="664"/>
      <c r="N16" s="732"/>
      <c r="O16" s="659"/>
      <c r="P16" s="732"/>
      <c r="Q16" s="659"/>
      <c r="R16" s="732"/>
      <c r="S16" s="665"/>
    </row>
    <row r="17" spans="1:19" ht="14.4" customHeight="1" x14ac:dyDescent="0.3">
      <c r="A17" s="681" t="s">
        <v>4442</v>
      </c>
      <c r="B17" s="732"/>
      <c r="C17" s="659"/>
      <c r="D17" s="732"/>
      <c r="E17" s="659"/>
      <c r="F17" s="732">
        <v>2894</v>
      </c>
      <c r="G17" s="664"/>
      <c r="H17" s="732"/>
      <c r="I17" s="659"/>
      <c r="J17" s="732"/>
      <c r="K17" s="659"/>
      <c r="L17" s="732"/>
      <c r="M17" s="664"/>
      <c r="N17" s="732"/>
      <c r="O17" s="659"/>
      <c r="P17" s="732"/>
      <c r="Q17" s="659"/>
      <c r="R17" s="732"/>
      <c r="S17" s="665"/>
    </row>
    <row r="18" spans="1:19" ht="14.4" customHeight="1" x14ac:dyDescent="0.3">
      <c r="A18" s="681" t="s">
        <v>4443</v>
      </c>
      <c r="B18" s="732">
        <v>978</v>
      </c>
      <c r="C18" s="659">
        <v>1</v>
      </c>
      <c r="D18" s="732"/>
      <c r="E18" s="659"/>
      <c r="F18" s="732">
        <v>980</v>
      </c>
      <c r="G18" s="664">
        <v>1.0020449897750512</v>
      </c>
      <c r="H18" s="732"/>
      <c r="I18" s="659"/>
      <c r="J18" s="732"/>
      <c r="K18" s="659"/>
      <c r="L18" s="732"/>
      <c r="M18" s="664"/>
      <c r="N18" s="732"/>
      <c r="O18" s="659"/>
      <c r="P18" s="732"/>
      <c r="Q18" s="659"/>
      <c r="R18" s="732"/>
      <c r="S18" s="665"/>
    </row>
    <row r="19" spans="1:19" ht="14.4" customHeight="1" x14ac:dyDescent="0.3">
      <c r="A19" s="681" t="s">
        <v>4444</v>
      </c>
      <c r="B19" s="732">
        <v>978</v>
      </c>
      <c r="C19" s="659">
        <v>1</v>
      </c>
      <c r="D19" s="732">
        <v>2940</v>
      </c>
      <c r="E19" s="659">
        <v>3.0061349693251533</v>
      </c>
      <c r="F19" s="732">
        <v>980</v>
      </c>
      <c r="G19" s="664">
        <v>1.0020449897750512</v>
      </c>
      <c r="H19" s="732"/>
      <c r="I19" s="659"/>
      <c r="J19" s="732"/>
      <c r="K19" s="659"/>
      <c r="L19" s="732"/>
      <c r="M19" s="664"/>
      <c r="N19" s="732"/>
      <c r="O19" s="659"/>
      <c r="P19" s="732"/>
      <c r="Q19" s="659"/>
      <c r="R19" s="732"/>
      <c r="S19" s="665"/>
    </row>
    <row r="20" spans="1:19" ht="14.4" customHeight="1" x14ac:dyDescent="0.3">
      <c r="A20" s="681" t="s">
        <v>4445</v>
      </c>
      <c r="B20" s="732">
        <v>37091541</v>
      </c>
      <c r="C20" s="659">
        <v>1</v>
      </c>
      <c r="D20" s="732">
        <v>31800345</v>
      </c>
      <c r="E20" s="659">
        <v>0.85734763621710941</v>
      </c>
      <c r="F20" s="732">
        <v>34988291</v>
      </c>
      <c r="G20" s="664">
        <v>0.9432956964500343</v>
      </c>
      <c r="H20" s="732">
        <v>12912280.08</v>
      </c>
      <c r="I20" s="659">
        <v>1</v>
      </c>
      <c r="J20" s="732">
        <v>12143441.769999998</v>
      </c>
      <c r="K20" s="659">
        <v>0.94045681279862681</v>
      </c>
      <c r="L20" s="732">
        <v>14669352.919999998</v>
      </c>
      <c r="M20" s="664">
        <v>1.1360776585633046</v>
      </c>
      <c r="N20" s="732"/>
      <c r="O20" s="659"/>
      <c r="P20" s="732"/>
      <c r="Q20" s="659"/>
      <c r="R20" s="732"/>
      <c r="S20" s="665"/>
    </row>
    <row r="21" spans="1:19" ht="14.4" customHeight="1" thickBot="1" x14ac:dyDescent="0.35">
      <c r="A21" s="720" t="s">
        <v>4446</v>
      </c>
      <c r="B21" s="719"/>
      <c r="C21" s="667"/>
      <c r="D21" s="719">
        <v>980</v>
      </c>
      <c r="E21" s="667"/>
      <c r="F21" s="719">
        <v>1963</v>
      </c>
      <c r="G21" s="672"/>
      <c r="H21" s="719"/>
      <c r="I21" s="667"/>
      <c r="J21" s="719"/>
      <c r="K21" s="667"/>
      <c r="L21" s="719"/>
      <c r="M21" s="672"/>
      <c r="N21" s="719"/>
      <c r="O21" s="667"/>
      <c r="P21" s="719"/>
      <c r="Q21" s="667"/>
      <c r="R21" s="719"/>
      <c r="S21" s="67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5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30" bestFit="1" customWidth="1"/>
    <col min="2" max="2" width="8.6640625" style="230" bestFit="1" customWidth="1"/>
    <col min="3" max="3" width="2.109375" style="230" bestFit="1" customWidth="1"/>
    <col min="4" max="4" width="8" style="230" bestFit="1" customWidth="1"/>
    <col min="5" max="5" width="52.88671875" style="230" bestFit="1" customWidth="1"/>
    <col min="6" max="7" width="11.109375" style="305" customWidth="1"/>
    <col min="8" max="9" width="9.33203125" style="305" hidden="1" customWidth="1"/>
    <col min="10" max="11" width="11.109375" style="305" customWidth="1"/>
    <col min="12" max="13" width="9.33203125" style="305" hidden="1" customWidth="1"/>
    <col min="14" max="15" width="11.109375" style="305" customWidth="1"/>
    <col min="16" max="16" width="11.109375" style="308" customWidth="1"/>
    <col min="17" max="17" width="11.109375" style="305" customWidth="1"/>
    <col min="18" max="16384" width="8.88671875" style="230"/>
  </cols>
  <sheetData>
    <row r="1" spans="1:17" ht="18.600000000000001" customHeight="1" thickBot="1" x14ac:dyDescent="0.4">
      <c r="A1" s="423" t="s">
        <v>5121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</row>
    <row r="2" spans="1:17" ht="14.4" customHeight="1" thickBot="1" x14ac:dyDescent="0.35">
      <c r="A2" s="351" t="s">
        <v>282</v>
      </c>
      <c r="B2" s="231"/>
      <c r="C2" s="231"/>
      <c r="D2" s="231"/>
      <c r="E2" s="231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7"/>
      <c r="Q2" s="326"/>
    </row>
    <row r="3" spans="1:17" ht="14.4" customHeight="1" thickBot="1" x14ac:dyDescent="0.35">
      <c r="E3" s="90" t="s">
        <v>134</v>
      </c>
      <c r="F3" s="188">
        <f t="shared" ref="F3:O3" si="0">SUBTOTAL(9,F6:F1048576)</f>
        <v>25013.989999999998</v>
      </c>
      <c r="G3" s="189">
        <f t="shared" si="0"/>
        <v>50026603.079999991</v>
      </c>
      <c r="H3" s="189"/>
      <c r="I3" s="189"/>
      <c r="J3" s="189">
        <f t="shared" si="0"/>
        <v>19813.120000000003</v>
      </c>
      <c r="K3" s="189">
        <f t="shared" si="0"/>
        <v>43991257.769999996</v>
      </c>
      <c r="L3" s="189"/>
      <c r="M3" s="189"/>
      <c r="N3" s="189">
        <f t="shared" si="0"/>
        <v>20616.199999999997</v>
      </c>
      <c r="O3" s="189">
        <f t="shared" si="0"/>
        <v>49681097.919999994</v>
      </c>
      <c r="P3" s="57">
        <f>IF(G3=0,0,O3/G3)</f>
        <v>0.99309357144542709</v>
      </c>
      <c r="Q3" s="190">
        <f>IF(N3=0,0,O3/N3)</f>
        <v>2409.8086902532959</v>
      </c>
    </row>
    <row r="4" spans="1:17" ht="14.4" customHeight="1" x14ac:dyDescent="0.3">
      <c r="A4" s="495" t="s">
        <v>49</v>
      </c>
      <c r="B4" s="494" t="s">
        <v>94</v>
      </c>
      <c r="C4" s="495" t="s">
        <v>95</v>
      </c>
      <c r="D4" s="496" t="s">
        <v>96</v>
      </c>
      <c r="E4" s="497" t="s">
        <v>56</v>
      </c>
      <c r="F4" s="501">
        <v>2012</v>
      </c>
      <c r="G4" s="502"/>
      <c r="H4" s="191"/>
      <c r="I4" s="191"/>
      <c r="J4" s="501">
        <v>2013</v>
      </c>
      <c r="K4" s="502"/>
      <c r="L4" s="191"/>
      <c r="M4" s="191"/>
      <c r="N4" s="501">
        <v>2014</v>
      </c>
      <c r="O4" s="502"/>
      <c r="P4" s="503" t="s">
        <v>2</v>
      </c>
      <c r="Q4" s="493" t="s">
        <v>97</v>
      </c>
    </row>
    <row r="5" spans="1:17" ht="14.4" customHeight="1" thickBot="1" x14ac:dyDescent="0.35">
      <c r="A5" s="724"/>
      <c r="B5" s="723"/>
      <c r="C5" s="724"/>
      <c r="D5" s="725"/>
      <c r="E5" s="726"/>
      <c r="F5" s="733" t="s">
        <v>66</v>
      </c>
      <c r="G5" s="734" t="s">
        <v>14</v>
      </c>
      <c r="H5" s="735"/>
      <c r="I5" s="735"/>
      <c r="J5" s="733" t="s">
        <v>66</v>
      </c>
      <c r="K5" s="734" t="s">
        <v>14</v>
      </c>
      <c r="L5" s="735"/>
      <c r="M5" s="735"/>
      <c r="N5" s="733" t="s">
        <v>66</v>
      </c>
      <c r="O5" s="734" t="s">
        <v>14</v>
      </c>
      <c r="P5" s="736"/>
      <c r="Q5" s="731"/>
    </row>
    <row r="6" spans="1:17" ht="14.4" customHeight="1" x14ac:dyDescent="0.3">
      <c r="A6" s="587" t="s">
        <v>4447</v>
      </c>
      <c r="B6" s="588" t="s">
        <v>4363</v>
      </c>
      <c r="C6" s="588" t="s">
        <v>4364</v>
      </c>
      <c r="D6" s="588" t="s">
        <v>4365</v>
      </c>
      <c r="E6" s="588" t="s">
        <v>4366</v>
      </c>
      <c r="F6" s="591"/>
      <c r="G6" s="591"/>
      <c r="H6" s="591"/>
      <c r="I6" s="591"/>
      <c r="J6" s="591">
        <v>1</v>
      </c>
      <c r="K6" s="591">
        <v>34</v>
      </c>
      <c r="L6" s="591"/>
      <c r="M6" s="591">
        <v>34</v>
      </c>
      <c r="N6" s="591"/>
      <c r="O6" s="591"/>
      <c r="P6" s="609"/>
      <c r="Q6" s="592"/>
    </row>
    <row r="7" spans="1:17" ht="14.4" customHeight="1" x14ac:dyDescent="0.3">
      <c r="A7" s="658" t="s">
        <v>4447</v>
      </c>
      <c r="B7" s="659" t="s">
        <v>4363</v>
      </c>
      <c r="C7" s="659" t="s">
        <v>4364</v>
      </c>
      <c r="D7" s="659" t="s">
        <v>4375</v>
      </c>
      <c r="E7" s="659" t="s">
        <v>4376</v>
      </c>
      <c r="F7" s="674"/>
      <c r="G7" s="674"/>
      <c r="H7" s="674"/>
      <c r="I7" s="674"/>
      <c r="J7" s="674">
        <v>5</v>
      </c>
      <c r="K7" s="674">
        <v>4900</v>
      </c>
      <c r="L7" s="674"/>
      <c r="M7" s="674">
        <v>980</v>
      </c>
      <c r="N7" s="674">
        <v>3</v>
      </c>
      <c r="O7" s="674">
        <v>2943</v>
      </c>
      <c r="P7" s="664"/>
      <c r="Q7" s="675">
        <v>981</v>
      </c>
    </row>
    <row r="8" spans="1:17" ht="14.4" customHeight="1" x14ac:dyDescent="0.3">
      <c r="A8" s="658" t="s">
        <v>4447</v>
      </c>
      <c r="B8" s="659" t="s">
        <v>4363</v>
      </c>
      <c r="C8" s="659" t="s">
        <v>4364</v>
      </c>
      <c r="D8" s="659" t="s">
        <v>4389</v>
      </c>
      <c r="E8" s="659" t="s">
        <v>4390</v>
      </c>
      <c r="F8" s="674"/>
      <c r="G8" s="674"/>
      <c r="H8" s="674"/>
      <c r="I8" s="674"/>
      <c r="J8" s="674">
        <v>3</v>
      </c>
      <c r="K8" s="674">
        <v>5718</v>
      </c>
      <c r="L8" s="674"/>
      <c r="M8" s="674">
        <v>1906</v>
      </c>
      <c r="N8" s="674">
        <v>1</v>
      </c>
      <c r="O8" s="674">
        <v>1911</v>
      </c>
      <c r="P8" s="664"/>
      <c r="Q8" s="675">
        <v>1911</v>
      </c>
    </row>
    <row r="9" spans="1:17" ht="14.4" customHeight="1" x14ac:dyDescent="0.3">
      <c r="A9" s="658" t="s">
        <v>4447</v>
      </c>
      <c r="B9" s="659" t="s">
        <v>4403</v>
      </c>
      <c r="C9" s="659" t="s">
        <v>4364</v>
      </c>
      <c r="D9" s="659" t="s">
        <v>4365</v>
      </c>
      <c r="E9" s="659" t="s">
        <v>4366</v>
      </c>
      <c r="F9" s="674">
        <v>1</v>
      </c>
      <c r="G9" s="674">
        <v>34</v>
      </c>
      <c r="H9" s="674">
        <v>1</v>
      </c>
      <c r="I9" s="674">
        <v>34</v>
      </c>
      <c r="J9" s="674">
        <v>1</v>
      </c>
      <c r="K9" s="674">
        <v>34</v>
      </c>
      <c r="L9" s="674">
        <v>1</v>
      </c>
      <c r="M9" s="674">
        <v>34</v>
      </c>
      <c r="N9" s="674"/>
      <c r="O9" s="674"/>
      <c r="P9" s="664"/>
      <c r="Q9" s="675"/>
    </row>
    <row r="10" spans="1:17" ht="14.4" customHeight="1" x14ac:dyDescent="0.3">
      <c r="A10" s="658" t="s">
        <v>4447</v>
      </c>
      <c r="B10" s="659" t="s">
        <v>4403</v>
      </c>
      <c r="C10" s="659" t="s">
        <v>4364</v>
      </c>
      <c r="D10" s="659" t="s">
        <v>4375</v>
      </c>
      <c r="E10" s="659" t="s">
        <v>4376</v>
      </c>
      <c r="F10" s="674">
        <v>9</v>
      </c>
      <c r="G10" s="674">
        <v>8802</v>
      </c>
      <c r="H10" s="674">
        <v>1</v>
      </c>
      <c r="I10" s="674">
        <v>978</v>
      </c>
      <c r="J10" s="674">
        <v>6</v>
      </c>
      <c r="K10" s="674">
        <v>5880</v>
      </c>
      <c r="L10" s="674">
        <v>0.66802999318336742</v>
      </c>
      <c r="M10" s="674">
        <v>980</v>
      </c>
      <c r="N10" s="674"/>
      <c r="O10" s="674"/>
      <c r="P10" s="664"/>
      <c r="Q10" s="675"/>
    </row>
    <row r="11" spans="1:17" ht="14.4" customHeight="1" x14ac:dyDescent="0.3">
      <c r="A11" s="658" t="s">
        <v>4447</v>
      </c>
      <c r="B11" s="659" t="s">
        <v>4403</v>
      </c>
      <c r="C11" s="659" t="s">
        <v>4364</v>
      </c>
      <c r="D11" s="659" t="s">
        <v>4448</v>
      </c>
      <c r="E11" s="659" t="s">
        <v>4359</v>
      </c>
      <c r="F11" s="674">
        <v>1</v>
      </c>
      <c r="G11" s="674">
        <v>87</v>
      </c>
      <c r="H11" s="674">
        <v>1</v>
      </c>
      <c r="I11" s="674">
        <v>87</v>
      </c>
      <c r="J11" s="674"/>
      <c r="K11" s="674"/>
      <c r="L11" s="674"/>
      <c r="M11" s="674"/>
      <c r="N11" s="674"/>
      <c r="O11" s="674"/>
      <c r="P11" s="664"/>
      <c r="Q11" s="675"/>
    </row>
    <row r="12" spans="1:17" ht="14.4" customHeight="1" x14ac:dyDescent="0.3">
      <c r="A12" s="658" t="s">
        <v>4447</v>
      </c>
      <c r="B12" s="659" t="s">
        <v>4403</v>
      </c>
      <c r="C12" s="659" t="s">
        <v>4364</v>
      </c>
      <c r="D12" s="659" t="s">
        <v>4449</v>
      </c>
      <c r="E12" s="659" t="s">
        <v>4450</v>
      </c>
      <c r="F12" s="674"/>
      <c r="G12" s="674"/>
      <c r="H12" s="674"/>
      <c r="I12" s="674"/>
      <c r="J12" s="674">
        <v>2</v>
      </c>
      <c r="K12" s="674">
        <v>464</v>
      </c>
      <c r="L12" s="674"/>
      <c r="M12" s="674">
        <v>232</v>
      </c>
      <c r="N12" s="674"/>
      <c r="O12" s="674"/>
      <c r="P12" s="664"/>
      <c r="Q12" s="675"/>
    </row>
    <row r="13" spans="1:17" ht="14.4" customHeight="1" x14ac:dyDescent="0.3">
      <c r="A13" s="658" t="s">
        <v>4447</v>
      </c>
      <c r="B13" s="659" t="s">
        <v>4403</v>
      </c>
      <c r="C13" s="659" t="s">
        <v>4364</v>
      </c>
      <c r="D13" s="659" t="s">
        <v>4410</v>
      </c>
      <c r="E13" s="659" t="s">
        <v>4411</v>
      </c>
      <c r="F13" s="674">
        <v>1</v>
      </c>
      <c r="G13" s="674">
        <v>125</v>
      </c>
      <c r="H13" s="674">
        <v>1</v>
      </c>
      <c r="I13" s="674">
        <v>125</v>
      </c>
      <c r="J13" s="674"/>
      <c r="K13" s="674"/>
      <c r="L13" s="674"/>
      <c r="M13" s="674"/>
      <c r="N13" s="674"/>
      <c r="O13" s="674"/>
      <c r="P13" s="664"/>
      <c r="Q13" s="675"/>
    </row>
    <row r="14" spans="1:17" ht="14.4" customHeight="1" x14ac:dyDescent="0.3">
      <c r="A14" s="658" t="s">
        <v>4447</v>
      </c>
      <c r="B14" s="659" t="s">
        <v>4403</v>
      </c>
      <c r="C14" s="659" t="s">
        <v>4364</v>
      </c>
      <c r="D14" s="659" t="s">
        <v>4412</v>
      </c>
      <c r="E14" s="659" t="s">
        <v>4413</v>
      </c>
      <c r="F14" s="674"/>
      <c r="G14" s="674"/>
      <c r="H14" s="674"/>
      <c r="I14" s="674"/>
      <c r="J14" s="674">
        <v>1</v>
      </c>
      <c r="K14" s="674">
        <v>116</v>
      </c>
      <c r="L14" s="674"/>
      <c r="M14" s="674">
        <v>116</v>
      </c>
      <c r="N14" s="674"/>
      <c r="O14" s="674"/>
      <c r="P14" s="664"/>
      <c r="Q14" s="675"/>
    </row>
    <row r="15" spans="1:17" ht="14.4" customHeight="1" x14ac:dyDescent="0.3">
      <c r="A15" s="658" t="s">
        <v>4447</v>
      </c>
      <c r="B15" s="659" t="s">
        <v>4403</v>
      </c>
      <c r="C15" s="659" t="s">
        <v>4364</v>
      </c>
      <c r="D15" s="659" t="s">
        <v>4389</v>
      </c>
      <c r="E15" s="659" t="s">
        <v>4390</v>
      </c>
      <c r="F15" s="674">
        <v>1</v>
      </c>
      <c r="G15" s="674">
        <v>1904</v>
      </c>
      <c r="H15" s="674">
        <v>1</v>
      </c>
      <c r="I15" s="674">
        <v>1904</v>
      </c>
      <c r="J15" s="674">
        <v>2</v>
      </c>
      <c r="K15" s="674">
        <v>3812</v>
      </c>
      <c r="L15" s="674">
        <v>2.0021008403361344</v>
      </c>
      <c r="M15" s="674">
        <v>1906</v>
      </c>
      <c r="N15" s="674"/>
      <c r="O15" s="674"/>
      <c r="P15" s="664"/>
      <c r="Q15" s="675"/>
    </row>
    <row r="16" spans="1:17" ht="14.4" customHeight="1" x14ac:dyDescent="0.3">
      <c r="A16" s="658" t="s">
        <v>4447</v>
      </c>
      <c r="B16" s="659" t="s">
        <v>4403</v>
      </c>
      <c r="C16" s="659" t="s">
        <v>4364</v>
      </c>
      <c r="D16" s="659" t="s">
        <v>4451</v>
      </c>
      <c r="E16" s="659" t="s">
        <v>4452</v>
      </c>
      <c r="F16" s="674"/>
      <c r="G16" s="674"/>
      <c r="H16" s="674"/>
      <c r="I16" s="674"/>
      <c r="J16" s="674">
        <v>2</v>
      </c>
      <c r="K16" s="674">
        <v>464</v>
      </c>
      <c r="L16" s="674"/>
      <c r="M16" s="674">
        <v>232</v>
      </c>
      <c r="N16" s="674">
        <v>1</v>
      </c>
      <c r="O16" s="674">
        <v>232</v>
      </c>
      <c r="P16" s="664"/>
      <c r="Q16" s="675">
        <v>232</v>
      </c>
    </row>
    <row r="17" spans="1:17" ht="14.4" customHeight="1" x14ac:dyDescent="0.3">
      <c r="A17" s="658" t="s">
        <v>4453</v>
      </c>
      <c r="B17" s="659" t="s">
        <v>4403</v>
      </c>
      <c r="C17" s="659" t="s">
        <v>4364</v>
      </c>
      <c r="D17" s="659" t="s">
        <v>4375</v>
      </c>
      <c r="E17" s="659" t="s">
        <v>4376</v>
      </c>
      <c r="F17" s="674">
        <v>1</v>
      </c>
      <c r="G17" s="674">
        <v>978</v>
      </c>
      <c r="H17" s="674">
        <v>1</v>
      </c>
      <c r="I17" s="674">
        <v>978</v>
      </c>
      <c r="J17" s="674"/>
      <c r="K17" s="674"/>
      <c r="L17" s="674"/>
      <c r="M17" s="674"/>
      <c r="N17" s="674"/>
      <c r="O17" s="674"/>
      <c r="P17" s="664"/>
      <c r="Q17" s="675"/>
    </row>
    <row r="18" spans="1:17" ht="14.4" customHeight="1" x14ac:dyDescent="0.3">
      <c r="A18" s="658" t="s">
        <v>4454</v>
      </c>
      <c r="B18" s="659" t="s">
        <v>4363</v>
      </c>
      <c r="C18" s="659" t="s">
        <v>4364</v>
      </c>
      <c r="D18" s="659" t="s">
        <v>4365</v>
      </c>
      <c r="E18" s="659" t="s">
        <v>4366</v>
      </c>
      <c r="F18" s="674"/>
      <c r="G18" s="674"/>
      <c r="H18" s="674"/>
      <c r="I18" s="674"/>
      <c r="J18" s="674"/>
      <c r="K18" s="674"/>
      <c r="L18" s="674"/>
      <c r="M18" s="674"/>
      <c r="N18" s="674">
        <v>1</v>
      </c>
      <c r="O18" s="674">
        <v>35</v>
      </c>
      <c r="P18" s="664"/>
      <c r="Q18" s="675">
        <v>35</v>
      </c>
    </row>
    <row r="19" spans="1:17" ht="14.4" customHeight="1" x14ac:dyDescent="0.3">
      <c r="A19" s="658" t="s">
        <v>4454</v>
      </c>
      <c r="B19" s="659" t="s">
        <v>4403</v>
      </c>
      <c r="C19" s="659" t="s">
        <v>4364</v>
      </c>
      <c r="D19" s="659" t="s">
        <v>4365</v>
      </c>
      <c r="E19" s="659" t="s">
        <v>4366</v>
      </c>
      <c r="F19" s="674"/>
      <c r="G19" s="674"/>
      <c r="H19" s="674"/>
      <c r="I19" s="674"/>
      <c r="J19" s="674"/>
      <c r="K19" s="674"/>
      <c r="L19" s="674"/>
      <c r="M19" s="674"/>
      <c r="N19" s="674">
        <v>1</v>
      </c>
      <c r="O19" s="674">
        <v>34</v>
      </c>
      <c r="P19" s="664"/>
      <c r="Q19" s="675">
        <v>34</v>
      </c>
    </row>
    <row r="20" spans="1:17" ht="14.4" customHeight="1" x14ac:dyDescent="0.3">
      <c r="A20" s="658" t="s">
        <v>4454</v>
      </c>
      <c r="B20" s="659" t="s">
        <v>4403</v>
      </c>
      <c r="C20" s="659" t="s">
        <v>4364</v>
      </c>
      <c r="D20" s="659" t="s">
        <v>4375</v>
      </c>
      <c r="E20" s="659" t="s">
        <v>4376</v>
      </c>
      <c r="F20" s="674">
        <v>1</v>
      </c>
      <c r="G20" s="674">
        <v>978</v>
      </c>
      <c r="H20" s="674">
        <v>1</v>
      </c>
      <c r="I20" s="674">
        <v>978</v>
      </c>
      <c r="J20" s="674">
        <v>3</v>
      </c>
      <c r="K20" s="674">
        <v>2940</v>
      </c>
      <c r="L20" s="674">
        <v>3.0061349693251533</v>
      </c>
      <c r="M20" s="674">
        <v>980</v>
      </c>
      <c r="N20" s="674"/>
      <c r="O20" s="674"/>
      <c r="P20" s="664"/>
      <c r="Q20" s="675"/>
    </row>
    <row r="21" spans="1:17" ht="14.4" customHeight="1" x14ac:dyDescent="0.3">
      <c r="A21" s="658" t="s">
        <v>4454</v>
      </c>
      <c r="B21" s="659" t="s">
        <v>4403</v>
      </c>
      <c r="C21" s="659" t="s">
        <v>4364</v>
      </c>
      <c r="D21" s="659" t="s">
        <v>4389</v>
      </c>
      <c r="E21" s="659" t="s">
        <v>4390</v>
      </c>
      <c r="F21" s="674"/>
      <c r="G21" s="674"/>
      <c r="H21" s="674"/>
      <c r="I21" s="674"/>
      <c r="J21" s="674">
        <v>1</v>
      </c>
      <c r="K21" s="674">
        <v>1906</v>
      </c>
      <c r="L21" s="674"/>
      <c r="M21" s="674">
        <v>1906</v>
      </c>
      <c r="N21" s="674"/>
      <c r="O21" s="674"/>
      <c r="P21" s="664"/>
      <c r="Q21" s="675"/>
    </row>
    <row r="22" spans="1:17" ht="14.4" customHeight="1" x14ac:dyDescent="0.3">
      <c r="A22" s="658" t="s">
        <v>4454</v>
      </c>
      <c r="B22" s="659" t="s">
        <v>4403</v>
      </c>
      <c r="C22" s="659" t="s">
        <v>4364</v>
      </c>
      <c r="D22" s="659" t="s">
        <v>4395</v>
      </c>
      <c r="E22" s="659" t="s">
        <v>4396</v>
      </c>
      <c r="F22" s="674">
        <v>1</v>
      </c>
      <c r="G22" s="674">
        <v>177</v>
      </c>
      <c r="H22" s="674">
        <v>1</v>
      </c>
      <c r="I22" s="674">
        <v>177</v>
      </c>
      <c r="J22" s="674"/>
      <c r="K22" s="674"/>
      <c r="L22" s="674"/>
      <c r="M22" s="674"/>
      <c r="N22" s="674"/>
      <c r="O22" s="674"/>
      <c r="P22" s="664"/>
      <c r="Q22" s="675"/>
    </row>
    <row r="23" spans="1:17" ht="14.4" customHeight="1" x14ac:dyDescent="0.3">
      <c r="A23" s="658" t="s">
        <v>4455</v>
      </c>
      <c r="B23" s="659" t="s">
        <v>4363</v>
      </c>
      <c r="C23" s="659" t="s">
        <v>4364</v>
      </c>
      <c r="D23" s="659" t="s">
        <v>4375</v>
      </c>
      <c r="E23" s="659" t="s">
        <v>4376</v>
      </c>
      <c r="F23" s="674"/>
      <c r="G23" s="674"/>
      <c r="H23" s="674"/>
      <c r="I23" s="674"/>
      <c r="J23" s="674"/>
      <c r="K23" s="674"/>
      <c r="L23" s="674"/>
      <c r="M23" s="674"/>
      <c r="N23" s="674">
        <v>1</v>
      </c>
      <c r="O23" s="674">
        <v>980</v>
      </c>
      <c r="P23" s="664"/>
      <c r="Q23" s="675">
        <v>980</v>
      </c>
    </row>
    <row r="24" spans="1:17" ht="14.4" customHeight="1" x14ac:dyDescent="0.3">
      <c r="A24" s="658" t="s">
        <v>4455</v>
      </c>
      <c r="B24" s="659" t="s">
        <v>4403</v>
      </c>
      <c r="C24" s="659" t="s">
        <v>4364</v>
      </c>
      <c r="D24" s="659" t="s">
        <v>4375</v>
      </c>
      <c r="E24" s="659" t="s">
        <v>4376</v>
      </c>
      <c r="F24" s="674">
        <v>1</v>
      </c>
      <c r="G24" s="674">
        <v>978</v>
      </c>
      <c r="H24" s="674">
        <v>1</v>
      </c>
      <c r="I24" s="674">
        <v>978</v>
      </c>
      <c r="J24" s="674"/>
      <c r="K24" s="674"/>
      <c r="L24" s="674"/>
      <c r="M24" s="674"/>
      <c r="N24" s="674"/>
      <c r="O24" s="674"/>
      <c r="P24" s="664"/>
      <c r="Q24" s="675"/>
    </row>
    <row r="25" spans="1:17" ht="14.4" customHeight="1" x14ac:dyDescent="0.3">
      <c r="A25" s="658" t="s">
        <v>4456</v>
      </c>
      <c r="B25" s="659" t="s">
        <v>4403</v>
      </c>
      <c r="C25" s="659" t="s">
        <v>4364</v>
      </c>
      <c r="D25" s="659" t="s">
        <v>4375</v>
      </c>
      <c r="E25" s="659" t="s">
        <v>4376</v>
      </c>
      <c r="F25" s="674"/>
      <c r="G25" s="674"/>
      <c r="H25" s="674"/>
      <c r="I25" s="674"/>
      <c r="J25" s="674">
        <v>1</v>
      </c>
      <c r="K25" s="674">
        <v>980</v>
      </c>
      <c r="L25" s="674"/>
      <c r="M25" s="674">
        <v>980</v>
      </c>
      <c r="N25" s="674"/>
      <c r="O25" s="674"/>
      <c r="P25" s="664"/>
      <c r="Q25" s="675"/>
    </row>
    <row r="26" spans="1:17" ht="14.4" customHeight="1" x14ac:dyDescent="0.3">
      <c r="A26" s="658" t="s">
        <v>4457</v>
      </c>
      <c r="B26" s="659" t="s">
        <v>4363</v>
      </c>
      <c r="C26" s="659" t="s">
        <v>4364</v>
      </c>
      <c r="D26" s="659" t="s">
        <v>4375</v>
      </c>
      <c r="E26" s="659" t="s">
        <v>4376</v>
      </c>
      <c r="F26" s="674"/>
      <c r="G26" s="674"/>
      <c r="H26" s="674"/>
      <c r="I26" s="674"/>
      <c r="J26" s="674">
        <v>2</v>
      </c>
      <c r="K26" s="674">
        <v>1960</v>
      </c>
      <c r="L26" s="674"/>
      <c r="M26" s="674">
        <v>980</v>
      </c>
      <c r="N26" s="674"/>
      <c r="O26" s="674"/>
      <c r="P26" s="664"/>
      <c r="Q26" s="675"/>
    </row>
    <row r="27" spans="1:17" ht="14.4" customHeight="1" x14ac:dyDescent="0.3">
      <c r="A27" s="658" t="s">
        <v>4457</v>
      </c>
      <c r="B27" s="659" t="s">
        <v>4403</v>
      </c>
      <c r="C27" s="659" t="s">
        <v>4364</v>
      </c>
      <c r="D27" s="659" t="s">
        <v>4375</v>
      </c>
      <c r="E27" s="659" t="s">
        <v>4376</v>
      </c>
      <c r="F27" s="674">
        <v>1</v>
      </c>
      <c r="G27" s="674">
        <v>978</v>
      </c>
      <c r="H27" s="674">
        <v>1</v>
      </c>
      <c r="I27" s="674">
        <v>978</v>
      </c>
      <c r="J27" s="674"/>
      <c r="K27" s="674"/>
      <c r="L27" s="674"/>
      <c r="M27" s="674"/>
      <c r="N27" s="674"/>
      <c r="O27" s="674"/>
      <c r="P27" s="664"/>
      <c r="Q27" s="675"/>
    </row>
    <row r="28" spans="1:17" ht="14.4" customHeight="1" x14ac:dyDescent="0.3">
      <c r="A28" s="658" t="s">
        <v>4458</v>
      </c>
      <c r="B28" s="659" t="s">
        <v>4363</v>
      </c>
      <c r="C28" s="659" t="s">
        <v>4364</v>
      </c>
      <c r="D28" s="659" t="s">
        <v>4365</v>
      </c>
      <c r="E28" s="659" t="s">
        <v>4366</v>
      </c>
      <c r="F28" s="674"/>
      <c r="G28" s="674"/>
      <c r="H28" s="674"/>
      <c r="I28" s="674"/>
      <c r="J28" s="674"/>
      <c r="K28" s="674"/>
      <c r="L28" s="674"/>
      <c r="M28" s="674"/>
      <c r="N28" s="674">
        <v>1</v>
      </c>
      <c r="O28" s="674">
        <v>35</v>
      </c>
      <c r="P28" s="664"/>
      <c r="Q28" s="675">
        <v>35</v>
      </c>
    </row>
    <row r="29" spans="1:17" ht="14.4" customHeight="1" x14ac:dyDescent="0.3">
      <c r="A29" s="658" t="s">
        <v>4458</v>
      </c>
      <c r="B29" s="659" t="s">
        <v>4363</v>
      </c>
      <c r="C29" s="659" t="s">
        <v>4364</v>
      </c>
      <c r="D29" s="659" t="s">
        <v>4373</v>
      </c>
      <c r="E29" s="659" t="s">
        <v>4374</v>
      </c>
      <c r="F29" s="674"/>
      <c r="G29" s="674"/>
      <c r="H29" s="674"/>
      <c r="I29" s="674"/>
      <c r="J29" s="674">
        <v>1</v>
      </c>
      <c r="K29" s="674">
        <v>411</v>
      </c>
      <c r="L29" s="674"/>
      <c r="M29" s="674">
        <v>411</v>
      </c>
      <c r="N29" s="674"/>
      <c r="O29" s="674"/>
      <c r="P29" s="664"/>
      <c r="Q29" s="675"/>
    </row>
    <row r="30" spans="1:17" ht="14.4" customHeight="1" x14ac:dyDescent="0.3">
      <c r="A30" s="658" t="s">
        <v>4458</v>
      </c>
      <c r="B30" s="659" t="s">
        <v>4363</v>
      </c>
      <c r="C30" s="659" t="s">
        <v>4364</v>
      </c>
      <c r="D30" s="659" t="s">
        <v>4375</v>
      </c>
      <c r="E30" s="659" t="s">
        <v>4376</v>
      </c>
      <c r="F30" s="674"/>
      <c r="G30" s="674"/>
      <c r="H30" s="674"/>
      <c r="I30" s="674"/>
      <c r="J30" s="674">
        <v>6</v>
      </c>
      <c r="K30" s="674">
        <v>5880</v>
      </c>
      <c r="L30" s="674"/>
      <c r="M30" s="674">
        <v>980</v>
      </c>
      <c r="N30" s="674">
        <v>6</v>
      </c>
      <c r="O30" s="674">
        <v>5889</v>
      </c>
      <c r="P30" s="664"/>
      <c r="Q30" s="675">
        <v>981.5</v>
      </c>
    </row>
    <row r="31" spans="1:17" ht="14.4" customHeight="1" x14ac:dyDescent="0.3">
      <c r="A31" s="658" t="s">
        <v>4458</v>
      </c>
      <c r="B31" s="659" t="s">
        <v>4363</v>
      </c>
      <c r="C31" s="659" t="s">
        <v>4364</v>
      </c>
      <c r="D31" s="659" t="s">
        <v>4389</v>
      </c>
      <c r="E31" s="659" t="s">
        <v>4390</v>
      </c>
      <c r="F31" s="674"/>
      <c r="G31" s="674"/>
      <c r="H31" s="674"/>
      <c r="I31" s="674"/>
      <c r="J31" s="674">
        <v>1</v>
      </c>
      <c r="K31" s="674">
        <v>1906</v>
      </c>
      <c r="L31" s="674"/>
      <c r="M31" s="674">
        <v>1906</v>
      </c>
      <c r="N31" s="674">
        <v>1</v>
      </c>
      <c r="O31" s="674">
        <v>1906</v>
      </c>
      <c r="P31" s="664"/>
      <c r="Q31" s="675">
        <v>1906</v>
      </c>
    </row>
    <row r="32" spans="1:17" ht="14.4" customHeight="1" x14ac:dyDescent="0.3">
      <c r="A32" s="658" t="s">
        <v>4458</v>
      </c>
      <c r="B32" s="659" t="s">
        <v>4403</v>
      </c>
      <c r="C32" s="659" t="s">
        <v>4364</v>
      </c>
      <c r="D32" s="659" t="s">
        <v>4375</v>
      </c>
      <c r="E32" s="659" t="s">
        <v>4376</v>
      </c>
      <c r="F32" s="674">
        <v>2</v>
      </c>
      <c r="G32" s="674">
        <v>1956</v>
      </c>
      <c r="H32" s="674">
        <v>1</v>
      </c>
      <c r="I32" s="674">
        <v>978</v>
      </c>
      <c r="J32" s="674">
        <v>2</v>
      </c>
      <c r="K32" s="674">
        <v>1960</v>
      </c>
      <c r="L32" s="674">
        <v>1.0020449897750512</v>
      </c>
      <c r="M32" s="674">
        <v>980</v>
      </c>
      <c r="N32" s="674">
        <v>1</v>
      </c>
      <c r="O32" s="674">
        <v>980</v>
      </c>
      <c r="P32" s="664">
        <v>0.50102249488752559</v>
      </c>
      <c r="Q32" s="675">
        <v>980</v>
      </c>
    </row>
    <row r="33" spans="1:17" ht="14.4" customHeight="1" x14ac:dyDescent="0.3">
      <c r="A33" s="658" t="s">
        <v>4458</v>
      </c>
      <c r="B33" s="659" t="s">
        <v>4403</v>
      </c>
      <c r="C33" s="659" t="s">
        <v>4364</v>
      </c>
      <c r="D33" s="659" t="s">
        <v>4449</v>
      </c>
      <c r="E33" s="659" t="s">
        <v>4450</v>
      </c>
      <c r="F33" s="674"/>
      <c r="G33" s="674"/>
      <c r="H33" s="674"/>
      <c r="I33" s="674"/>
      <c r="J33" s="674">
        <v>1</v>
      </c>
      <c r="K33" s="674">
        <v>232</v>
      </c>
      <c r="L33" s="674"/>
      <c r="M33" s="674">
        <v>232</v>
      </c>
      <c r="N33" s="674"/>
      <c r="O33" s="674"/>
      <c r="P33" s="664"/>
      <c r="Q33" s="675"/>
    </row>
    <row r="34" spans="1:17" ht="14.4" customHeight="1" x14ac:dyDescent="0.3">
      <c r="A34" s="658" t="s">
        <v>4458</v>
      </c>
      <c r="B34" s="659" t="s">
        <v>4403</v>
      </c>
      <c r="C34" s="659" t="s">
        <v>4364</v>
      </c>
      <c r="D34" s="659" t="s">
        <v>4412</v>
      </c>
      <c r="E34" s="659" t="s">
        <v>4413</v>
      </c>
      <c r="F34" s="674"/>
      <c r="G34" s="674"/>
      <c r="H34" s="674"/>
      <c r="I34" s="674"/>
      <c r="J34" s="674"/>
      <c r="K34" s="674"/>
      <c r="L34" s="674"/>
      <c r="M34" s="674"/>
      <c r="N34" s="674">
        <v>1</v>
      </c>
      <c r="O34" s="674">
        <v>118</v>
      </c>
      <c r="P34" s="664"/>
      <c r="Q34" s="675">
        <v>118</v>
      </c>
    </row>
    <row r="35" spans="1:17" ht="14.4" customHeight="1" x14ac:dyDescent="0.3">
      <c r="A35" s="658" t="s">
        <v>4458</v>
      </c>
      <c r="B35" s="659" t="s">
        <v>4403</v>
      </c>
      <c r="C35" s="659" t="s">
        <v>4364</v>
      </c>
      <c r="D35" s="659" t="s">
        <v>4451</v>
      </c>
      <c r="E35" s="659" t="s">
        <v>4452</v>
      </c>
      <c r="F35" s="674"/>
      <c r="G35" s="674"/>
      <c r="H35" s="674"/>
      <c r="I35" s="674"/>
      <c r="J35" s="674"/>
      <c r="K35" s="674"/>
      <c r="L35" s="674"/>
      <c r="M35" s="674"/>
      <c r="N35" s="674">
        <v>1</v>
      </c>
      <c r="O35" s="674">
        <v>232</v>
      </c>
      <c r="P35" s="664"/>
      <c r="Q35" s="675">
        <v>232</v>
      </c>
    </row>
    <row r="36" spans="1:17" ht="14.4" customHeight="1" x14ac:dyDescent="0.3">
      <c r="A36" s="658" t="s">
        <v>4459</v>
      </c>
      <c r="B36" s="659" t="s">
        <v>4403</v>
      </c>
      <c r="C36" s="659" t="s">
        <v>4364</v>
      </c>
      <c r="D36" s="659" t="s">
        <v>4373</v>
      </c>
      <c r="E36" s="659" t="s">
        <v>4374</v>
      </c>
      <c r="F36" s="674">
        <v>1</v>
      </c>
      <c r="G36" s="674">
        <v>410</v>
      </c>
      <c r="H36" s="674">
        <v>1</v>
      </c>
      <c r="I36" s="674">
        <v>410</v>
      </c>
      <c r="J36" s="674"/>
      <c r="K36" s="674"/>
      <c r="L36" s="674"/>
      <c r="M36" s="674"/>
      <c r="N36" s="674"/>
      <c r="O36" s="674"/>
      <c r="P36" s="664"/>
      <c r="Q36" s="675"/>
    </row>
    <row r="37" spans="1:17" ht="14.4" customHeight="1" x14ac:dyDescent="0.3">
      <c r="A37" s="658" t="s">
        <v>4459</v>
      </c>
      <c r="B37" s="659" t="s">
        <v>4403</v>
      </c>
      <c r="C37" s="659" t="s">
        <v>4364</v>
      </c>
      <c r="D37" s="659" t="s">
        <v>4375</v>
      </c>
      <c r="E37" s="659" t="s">
        <v>4376</v>
      </c>
      <c r="F37" s="674">
        <v>3</v>
      </c>
      <c r="G37" s="674">
        <v>2934</v>
      </c>
      <c r="H37" s="674">
        <v>1</v>
      </c>
      <c r="I37" s="674">
        <v>978</v>
      </c>
      <c r="J37" s="674"/>
      <c r="K37" s="674"/>
      <c r="L37" s="674"/>
      <c r="M37" s="674"/>
      <c r="N37" s="674"/>
      <c r="O37" s="674"/>
      <c r="P37" s="664"/>
      <c r="Q37" s="675"/>
    </row>
    <row r="38" spans="1:17" ht="14.4" customHeight="1" x14ac:dyDescent="0.3">
      <c r="A38" s="658" t="s">
        <v>4459</v>
      </c>
      <c r="B38" s="659" t="s">
        <v>4403</v>
      </c>
      <c r="C38" s="659" t="s">
        <v>4364</v>
      </c>
      <c r="D38" s="659" t="s">
        <v>4414</v>
      </c>
      <c r="E38" s="659" t="s">
        <v>4415</v>
      </c>
      <c r="F38" s="674">
        <v>1</v>
      </c>
      <c r="G38" s="674">
        <v>410</v>
      </c>
      <c r="H38" s="674">
        <v>1</v>
      </c>
      <c r="I38" s="674">
        <v>410</v>
      </c>
      <c r="J38" s="674"/>
      <c r="K38" s="674"/>
      <c r="L38" s="674"/>
      <c r="M38" s="674"/>
      <c r="N38" s="674"/>
      <c r="O38" s="674"/>
      <c r="P38" s="664"/>
      <c r="Q38" s="675"/>
    </row>
    <row r="39" spans="1:17" ht="14.4" customHeight="1" x14ac:dyDescent="0.3">
      <c r="A39" s="658" t="s">
        <v>4459</v>
      </c>
      <c r="B39" s="659" t="s">
        <v>4403</v>
      </c>
      <c r="C39" s="659" t="s">
        <v>4364</v>
      </c>
      <c r="D39" s="659" t="s">
        <v>4387</v>
      </c>
      <c r="E39" s="659" t="s">
        <v>4388</v>
      </c>
      <c r="F39" s="674">
        <v>1</v>
      </c>
      <c r="G39" s="674">
        <v>75</v>
      </c>
      <c r="H39" s="674">
        <v>1</v>
      </c>
      <c r="I39" s="674">
        <v>75</v>
      </c>
      <c r="J39" s="674"/>
      <c r="K39" s="674"/>
      <c r="L39" s="674"/>
      <c r="M39" s="674"/>
      <c r="N39" s="674"/>
      <c r="O39" s="674"/>
      <c r="P39" s="664"/>
      <c r="Q39" s="675"/>
    </row>
    <row r="40" spans="1:17" ht="14.4" customHeight="1" x14ac:dyDescent="0.3">
      <c r="A40" s="658" t="s">
        <v>4460</v>
      </c>
      <c r="B40" s="659" t="s">
        <v>4363</v>
      </c>
      <c r="C40" s="659" t="s">
        <v>4364</v>
      </c>
      <c r="D40" s="659" t="s">
        <v>4375</v>
      </c>
      <c r="E40" s="659" t="s">
        <v>4376</v>
      </c>
      <c r="F40" s="674"/>
      <c r="G40" s="674"/>
      <c r="H40" s="674"/>
      <c r="I40" s="674"/>
      <c r="J40" s="674"/>
      <c r="K40" s="674"/>
      <c r="L40" s="674"/>
      <c r="M40" s="674"/>
      <c r="N40" s="674">
        <v>1</v>
      </c>
      <c r="O40" s="674">
        <v>980</v>
      </c>
      <c r="P40" s="664"/>
      <c r="Q40" s="675">
        <v>980</v>
      </c>
    </row>
    <row r="41" spans="1:17" ht="14.4" customHeight="1" x14ac:dyDescent="0.3">
      <c r="A41" s="658" t="s">
        <v>4460</v>
      </c>
      <c r="B41" s="659" t="s">
        <v>4363</v>
      </c>
      <c r="C41" s="659" t="s">
        <v>4364</v>
      </c>
      <c r="D41" s="659" t="s">
        <v>4383</v>
      </c>
      <c r="E41" s="659" t="s">
        <v>4384</v>
      </c>
      <c r="F41" s="674"/>
      <c r="G41" s="674"/>
      <c r="H41" s="674"/>
      <c r="I41" s="674"/>
      <c r="J41" s="674"/>
      <c r="K41" s="674"/>
      <c r="L41" s="674"/>
      <c r="M41" s="674"/>
      <c r="N41" s="674">
        <v>1</v>
      </c>
      <c r="O41" s="674">
        <v>0</v>
      </c>
      <c r="P41" s="664"/>
      <c r="Q41" s="675">
        <v>0</v>
      </c>
    </row>
    <row r="42" spans="1:17" ht="14.4" customHeight="1" x14ac:dyDescent="0.3">
      <c r="A42" s="658" t="s">
        <v>4460</v>
      </c>
      <c r="B42" s="659" t="s">
        <v>4363</v>
      </c>
      <c r="C42" s="659" t="s">
        <v>4364</v>
      </c>
      <c r="D42" s="659" t="s">
        <v>4391</v>
      </c>
      <c r="E42" s="659" t="s">
        <v>4392</v>
      </c>
      <c r="F42" s="674"/>
      <c r="G42" s="674"/>
      <c r="H42" s="674"/>
      <c r="I42" s="674"/>
      <c r="J42" s="674"/>
      <c r="K42" s="674"/>
      <c r="L42" s="674"/>
      <c r="M42" s="674"/>
      <c r="N42" s="674">
        <v>1</v>
      </c>
      <c r="O42" s="674">
        <v>327</v>
      </c>
      <c r="P42" s="664"/>
      <c r="Q42" s="675">
        <v>327</v>
      </c>
    </row>
    <row r="43" spans="1:17" ht="14.4" customHeight="1" x14ac:dyDescent="0.3">
      <c r="A43" s="658" t="s">
        <v>4460</v>
      </c>
      <c r="B43" s="659" t="s">
        <v>4403</v>
      </c>
      <c r="C43" s="659" t="s">
        <v>4364</v>
      </c>
      <c r="D43" s="659" t="s">
        <v>4365</v>
      </c>
      <c r="E43" s="659" t="s">
        <v>4366</v>
      </c>
      <c r="F43" s="674"/>
      <c r="G43" s="674"/>
      <c r="H43" s="674"/>
      <c r="I43" s="674"/>
      <c r="J43" s="674"/>
      <c r="K43" s="674"/>
      <c r="L43" s="674"/>
      <c r="M43" s="674"/>
      <c r="N43" s="674">
        <v>1</v>
      </c>
      <c r="O43" s="674">
        <v>35</v>
      </c>
      <c r="P43" s="664"/>
      <c r="Q43" s="675">
        <v>35</v>
      </c>
    </row>
    <row r="44" spans="1:17" ht="14.4" customHeight="1" x14ac:dyDescent="0.3">
      <c r="A44" s="658" t="s">
        <v>4460</v>
      </c>
      <c r="B44" s="659" t="s">
        <v>4403</v>
      </c>
      <c r="C44" s="659" t="s">
        <v>4364</v>
      </c>
      <c r="D44" s="659" t="s">
        <v>4375</v>
      </c>
      <c r="E44" s="659" t="s">
        <v>4376</v>
      </c>
      <c r="F44" s="674"/>
      <c r="G44" s="674"/>
      <c r="H44" s="674"/>
      <c r="I44" s="674"/>
      <c r="J44" s="674">
        <v>2</v>
      </c>
      <c r="K44" s="674">
        <v>1960</v>
      </c>
      <c r="L44" s="674"/>
      <c r="M44" s="674">
        <v>980</v>
      </c>
      <c r="N44" s="674"/>
      <c r="O44" s="674"/>
      <c r="P44" s="664"/>
      <c r="Q44" s="675"/>
    </row>
    <row r="45" spans="1:17" ht="14.4" customHeight="1" x14ac:dyDescent="0.3">
      <c r="A45" s="658" t="s">
        <v>4461</v>
      </c>
      <c r="B45" s="659" t="s">
        <v>4403</v>
      </c>
      <c r="C45" s="659" t="s">
        <v>4364</v>
      </c>
      <c r="D45" s="659" t="s">
        <v>4365</v>
      </c>
      <c r="E45" s="659" t="s">
        <v>4366</v>
      </c>
      <c r="F45" s="674"/>
      <c r="G45" s="674"/>
      <c r="H45" s="674"/>
      <c r="I45" s="674"/>
      <c r="J45" s="674">
        <v>1</v>
      </c>
      <c r="K45" s="674">
        <v>34</v>
      </c>
      <c r="L45" s="674"/>
      <c r="M45" s="674">
        <v>34</v>
      </c>
      <c r="N45" s="674"/>
      <c r="O45" s="674"/>
      <c r="P45" s="664"/>
      <c r="Q45" s="675"/>
    </row>
    <row r="46" spans="1:17" ht="14.4" customHeight="1" x14ac:dyDescent="0.3">
      <c r="A46" s="658" t="s">
        <v>4461</v>
      </c>
      <c r="B46" s="659" t="s">
        <v>4403</v>
      </c>
      <c r="C46" s="659" t="s">
        <v>4364</v>
      </c>
      <c r="D46" s="659" t="s">
        <v>4375</v>
      </c>
      <c r="E46" s="659" t="s">
        <v>4376</v>
      </c>
      <c r="F46" s="674"/>
      <c r="G46" s="674"/>
      <c r="H46" s="674"/>
      <c r="I46" s="674"/>
      <c r="J46" s="674">
        <v>1</v>
      </c>
      <c r="K46" s="674">
        <v>980</v>
      </c>
      <c r="L46" s="674"/>
      <c r="M46" s="674">
        <v>980</v>
      </c>
      <c r="N46" s="674"/>
      <c r="O46" s="674"/>
      <c r="P46" s="664"/>
      <c r="Q46" s="675"/>
    </row>
    <row r="47" spans="1:17" ht="14.4" customHeight="1" x14ac:dyDescent="0.3">
      <c r="A47" s="658" t="s">
        <v>4462</v>
      </c>
      <c r="B47" s="659" t="s">
        <v>4403</v>
      </c>
      <c r="C47" s="659" t="s">
        <v>4364</v>
      </c>
      <c r="D47" s="659" t="s">
        <v>4375</v>
      </c>
      <c r="E47" s="659" t="s">
        <v>4376</v>
      </c>
      <c r="F47" s="674"/>
      <c r="G47" s="674"/>
      <c r="H47" s="674"/>
      <c r="I47" s="674"/>
      <c r="J47" s="674">
        <v>1</v>
      </c>
      <c r="K47" s="674">
        <v>980</v>
      </c>
      <c r="L47" s="674"/>
      <c r="M47" s="674">
        <v>980</v>
      </c>
      <c r="N47" s="674"/>
      <c r="O47" s="674"/>
      <c r="P47" s="664"/>
      <c r="Q47" s="675"/>
    </row>
    <row r="48" spans="1:17" ht="14.4" customHeight="1" x14ac:dyDescent="0.3">
      <c r="A48" s="658" t="s">
        <v>4463</v>
      </c>
      <c r="B48" s="659" t="s">
        <v>4363</v>
      </c>
      <c r="C48" s="659" t="s">
        <v>4364</v>
      </c>
      <c r="D48" s="659" t="s">
        <v>4375</v>
      </c>
      <c r="E48" s="659" t="s">
        <v>4376</v>
      </c>
      <c r="F48" s="674"/>
      <c r="G48" s="674"/>
      <c r="H48" s="674"/>
      <c r="I48" s="674"/>
      <c r="J48" s="674"/>
      <c r="K48" s="674"/>
      <c r="L48" s="674"/>
      <c r="M48" s="674"/>
      <c r="N48" s="674">
        <v>1</v>
      </c>
      <c r="O48" s="674">
        <v>983</v>
      </c>
      <c r="P48" s="664"/>
      <c r="Q48" s="675">
        <v>983</v>
      </c>
    </row>
    <row r="49" spans="1:17" ht="14.4" customHeight="1" x14ac:dyDescent="0.3">
      <c r="A49" s="658" t="s">
        <v>4463</v>
      </c>
      <c r="B49" s="659" t="s">
        <v>4363</v>
      </c>
      <c r="C49" s="659" t="s">
        <v>4364</v>
      </c>
      <c r="D49" s="659" t="s">
        <v>4389</v>
      </c>
      <c r="E49" s="659" t="s">
        <v>4390</v>
      </c>
      <c r="F49" s="674"/>
      <c r="G49" s="674"/>
      <c r="H49" s="674"/>
      <c r="I49" s="674"/>
      <c r="J49" s="674"/>
      <c r="K49" s="674"/>
      <c r="L49" s="674"/>
      <c r="M49" s="674"/>
      <c r="N49" s="674">
        <v>1</v>
      </c>
      <c r="O49" s="674">
        <v>1911</v>
      </c>
      <c r="P49" s="664"/>
      <c r="Q49" s="675">
        <v>1911</v>
      </c>
    </row>
    <row r="50" spans="1:17" ht="14.4" customHeight="1" x14ac:dyDescent="0.3">
      <c r="A50" s="658" t="s">
        <v>4464</v>
      </c>
      <c r="B50" s="659" t="s">
        <v>4363</v>
      </c>
      <c r="C50" s="659" t="s">
        <v>4364</v>
      </c>
      <c r="D50" s="659" t="s">
        <v>4375</v>
      </c>
      <c r="E50" s="659" t="s">
        <v>4376</v>
      </c>
      <c r="F50" s="674"/>
      <c r="G50" s="674"/>
      <c r="H50" s="674"/>
      <c r="I50" s="674"/>
      <c r="J50" s="674"/>
      <c r="K50" s="674"/>
      <c r="L50" s="674"/>
      <c r="M50" s="674"/>
      <c r="N50" s="674">
        <v>1</v>
      </c>
      <c r="O50" s="674">
        <v>980</v>
      </c>
      <c r="P50" s="664"/>
      <c r="Q50" s="675">
        <v>980</v>
      </c>
    </row>
    <row r="51" spans="1:17" ht="14.4" customHeight="1" x14ac:dyDescent="0.3">
      <c r="A51" s="658" t="s">
        <v>4464</v>
      </c>
      <c r="B51" s="659" t="s">
        <v>4403</v>
      </c>
      <c r="C51" s="659" t="s">
        <v>4364</v>
      </c>
      <c r="D51" s="659" t="s">
        <v>4375</v>
      </c>
      <c r="E51" s="659" t="s">
        <v>4376</v>
      </c>
      <c r="F51" s="674">
        <v>1</v>
      </c>
      <c r="G51" s="674">
        <v>978</v>
      </c>
      <c r="H51" s="674">
        <v>1</v>
      </c>
      <c r="I51" s="674">
        <v>978</v>
      </c>
      <c r="J51" s="674"/>
      <c r="K51" s="674"/>
      <c r="L51" s="674"/>
      <c r="M51" s="674"/>
      <c r="N51" s="674"/>
      <c r="O51" s="674"/>
      <c r="P51" s="664"/>
      <c r="Q51" s="675"/>
    </row>
    <row r="52" spans="1:17" ht="14.4" customHeight="1" x14ac:dyDescent="0.3">
      <c r="A52" s="658" t="s">
        <v>4465</v>
      </c>
      <c r="B52" s="659" t="s">
        <v>4363</v>
      </c>
      <c r="C52" s="659" t="s">
        <v>4364</v>
      </c>
      <c r="D52" s="659" t="s">
        <v>4375</v>
      </c>
      <c r="E52" s="659" t="s">
        <v>4376</v>
      </c>
      <c r="F52" s="674"/>
      <c r="G52" s="674"/>
      <c r="H52" s="674"/>
      <c r="I52" s="674"/>
      <c r="J52" s="674">
        <v>1</v>
      </c>
      <c r="K52" s="674">
        <v>980</v>
      </c>
      <c r="L52" s="674"/>
      <c r="M52" s="674">
        <v>980</v>
      </c>
      <c r="N52" s="674">
        <v>1</v>
      </c>
      <c r="O52" s="674">
        <v>980</v>
      </c>
      <c r="P52" s="664"/>
      <c r="Q52" s="675">
        <v>980</v>
      </c>
    </row>
    <row r="53" spans="1:17" ht="14.4" customHeight="1" x14ac:dyDescent="0.3">
      <c r="A53" s="658" t="s">
        <v>4465</v>
      </c>
      <c r="B53" s="659" t="s">
        <v>4403</v>
      </c>
      <c r="C53" s="659" t="s">
        <v>4364</v>
      </c>
      <c r="D53" s="659" t="s">
        <v>4375</v>
      </c>
      <c r="E53" s="659" t="s">
        <v>4376</v>
      </c>
      <c r="F53" s="674">
        <v>1</v>
      </c>
      <c r="G53" s="674">
        <v>978</v>
      </c>
      <c r="H53" s="674">
        <v>1</v>
      </c>
      <c r="I53" s="674">
        <v>978</v>
      </c>
      <c r="J53" s="674">
        <v>2</v>
      </c>
      <c r="K53" s="674">
        <v>1960</v>
      </c>
      <c r="L53" s="674">
        <v>2.0040899795501024</v>
      </c>
      <c r="M53" s="674">
        <v>980</v>
      </c>
      <c r="N53" s="674"/>
      <c r="O53" s="674"/>
      <c r="P53" s="664"/>
      <c r="Q53" s="675"/>
    </row>
    <row r="54" spans="1:17" ht="14.4" customHeight="1" x14ac:dyDescent="0.3">
      <c r="A54" s="658" t="s">
        <v>516</v>
      </c>
      <c r="B54" s="659" t="s">
        <v>4363</v>
      </c>
      <c r="C54" s="659" t="s">
        <v>4364</v>
      </c>
      <c r="D54" s="659" t="s">
        <v>4367</v>
      </c>
      <c r="E54" s="659" t="s">
        <v>4368</v>
      </c>
      <c r="F54" s="674"/>
      <c r="G54" s="674"/>
      <c r="H54" s="674"/>
      <c r="I54" s="674"/>
      <c r="J54" s="674">
        <v>2</v>
      </c>
      <c r="K54" s="674">
        <v>1290</v>
      </c>
      <c r="L54" s="674"/>
      <c r="M54" s="674">
        <v>645</v>
      </c>
      <c r="N54" s="674"/>
      <c r="O54" s="674"/>
      <c r="P54" s="664"/>
      <c r="Q54" s="675"/>
    </row>
    <row r="55" spans="1:17" ht="14.4" customHeight="1" x14ac:dyDescent="0.3">
      <c r="A55" s="658" t="s">
        <v>516</v>
      </c>
      <c r="B55" s="659" t="s">
        <v>4363</v>
      </c>
      <c r="C55" s="659" t="s">
        <v>4364</v>
      </c>
      <c r="D55" s="659" t="s">
        <v>4373</v>
      </c>
      <c r="E55" s="659" t="s">
        <v>4374</v>
      </c>
      <c r="F55" s="674"/>
      <c r="G55" s="674"/>
      <c r="H55" s="674"/>
      <c r="I55" s="674"/>
      <c r="J55" s="674">
        <v>17</v>
      </c>
      <c r="K55" s="674">
        <v>6987</v>
      </c>
      <c r="L55" s="674"/>
      <c r="M55" s="674">
        <v>411</v>
      </c>
      <c r="N55" s="674">
        <v>22</v>
      </c>
      <c r="O55" s="674">
        <v>9057</v>
      </c>
      <c r="P55" s="664"/>
      <c r="Q55" s="675">
        <v>411.68181818181819</v>
      </c>
    </row>
    <row r="56" spans="1:17" ht="14.4" customHeight="1" x14ac:dyDescent="0.3">
      <c r="A56" s="658" t="s">
        <v>516</v>
      </c>
      <c r="B56" s="659" t="s">
        <v>4363</v>
      </c>
      <c r="C56" s="659" t="s">
        <v>4364</v>
      </c>
      <c r="D56" s="659" t="s">
        <v>4375</v>
      </c>
      <c r="E56" s="659" t="s">
        <v>4376</v>
      </c>
      <c r="F56" s="674"/>
      <c r="G56" s="674"/>
      <c r="H56" s="674"/>
      <c r="I56" s="674"/>
      <c r="J56" s="674">
        <v>179</v>
      </c>
      <c r="K56" s="674">
        <v>175420</v>
      </c>
      <c r="L56" s="674"/>
      <c r="M56" s="674">
        <v>980</v>
      </c>
      <c r="N56" s="674">
        <v>328</v>
      </c>
      <c r="O56" s="674">
        <v>321725</v>
      </c>
      <c r="P56" s="664"/>
      <c r="Q56" s="675">
        <v>980.8689024390244</v>
      </c>
    </row>
    <row r="57" spans="1:17" ht="14.4" customHeight="1" x14ac:dyDescent="0.3">
      <c r="A57" s="658" t="s">
        <v>516</v>
      </c>
      <c r="B57" s="659" t="s">
        <v>4363</v>
      </c>
      <c r="C57" s="659" t="s">
        <v>4364</v>
      </c>
      <c r="D57" s="659" t="s">
        <v>4377</v>
      </c>
      <c r="E57" s="659" t="s">
        <v>4378</v>
      </c>
      <c r="F57" s="674"/>
      <c r="G57" s="674"/>
      <c r="H57" s="674"/>
      <c r="I57" s="674"/>
      <c r="J57" s="674"/>
      <c r="K57" s="674"/>
      <c r="L57" s="674"/>
      <c r="M57" s="674"/>
      <c r="N57" s="674">
        <v>3</v>
      </c>
      <c r="O57" s="674">
        <v>6231</v>
      </c>
      <c r="P57" s="664"/>
      <c r="Q57" s="675">
        <v>2077</v>
      </c>
    </row>
    <row r="58" spans="1:17" ht="14.4" customHeight="1" x14ac:dyDescent="0.3">
      <c r="A58" s="658" t="s">
        <v>516</v>
      </c>
      <c r="B58" s="659" t="s">
        <v>4363</v>
      </c>
      <c r="C58" s="659" t="s">
        <v>4364</v>
      </c>
      <c r="D58" s="659" t="s">
        <v>4466</v>
      </c>
      <c r="E58" s="659" t="s">
        <v>4467</v>
      </c>
      <c r="F58" s="674"/>
      <c r="G58" s="674"/>
      <c r="H58" s="674"/>
      <c r="I58" s="674"/>
      <c r="J58" s="674">
        <v>6</v>
      </c>
      <c r="K58" s="674">
        <v>1812</v>
      </c>
      <c r="L58" s="674"/>
      <c r="M58" s="674">
        <v>302</v>
      </c>
      <c r="N58" s="674">
        <v>9</v>
      </c>
      <c r="O58" s="674">
        <v>2730</v>
      </c>
      <c r="P58" s="664"/>
      <c r="Q58" s="675">
        <v>303.33333333333331</v>
      </c>
    </row>
    <row r="59" spans="1:17" ht="14.4" customHeight="1" x14ac:dyDescent="0.3">
      <c r="A59" s="658" t="s">
        <v>516</v>
      </c>
      <c r="B59" s="659" t="s">
        <v>4363</v>
      </c>
      <c r="C59" s="659" t="s">
        <v>4364</v>
      </c>
      <c r="D59" s="659" t="s">
        <v>4468</v>
      </c>
      <c r="E59" s="659" t="s">
        <v>4469</v>
      </c>
      <c r="F59" s="674">
        <v>1</v>
      </c>
      <c r="G59" s="674">
        <v>7103</v>
      </c>
      <c r="H59" s="674">
        <v>1</v>
      </c>
      <c r="I59" s="674">
        <v>7103</v>
      </c>
      <c r="J59" s="674"/>
      <c r="K59" s="674"/>
      <c r="L59" s="674"/>
      <c r="M59" s="674"/>
      <c r="N59" s="674"/>
      <c r="O59" s="674"/>
      <c r="P59" s="664"/>
      <c r="Q59" s="675"/>
    </row>
    <row r="60" spans="1:17" ht="14.4" customHeight="1" x14ac:dyDescent="0.3">
      <c r="A60" s="658" t="s">
        <v>516</v>
      </c>
      <c r="B60" s="659" t="s">
        <v>4363</v>
      </c>
      <c r="C60" s="659" t="s">
        <v>4364</v>
      </c>
      <c r="D60" s="659" t="s">
        <v>4387</v>
      </c>
      <c r="E60" s="659" t="s">
        <v>4388</v>
      </c>
      <c r="F60" s="674"/>
      <c r="G60" s="674"/>
      <c r="H60" s="674"/>
      <c r="I60" s="674"/>
      <c r="J60" s="674"/>
      <c r="K60" s="674"/>
      <c r="L60" s="674"/>
      <c r="M60" s="674"/>
      <c r="N60" s="674">
        <v>1</v>
      </c>
      <c r="O60" s="674">
        <v>81</v>
      </c>
      <c r="P60" s="664"/>
      <c r="Q60" s="675">
        <v>81</v>
      </c>
    </row>
    <row r="61" spans="1:17" ht="14.4" customHeight="1" x14ac:dyDescent="0.3">
      <c r="A61" s="658" t="s">
        <v>516</v>
      </c>
      <c r="B61" s="659" t="s">
        <v>4363</v>
      </c>
      <c r="C61" s="659" t="s">
        <v>4364</v>
      </c>
      <c r="D61" s="659" t="s">
        <v>4389</v>
      </c>
      <c r="E61" s="659" t="s">
        <v>4390</v>
      </c>
      <c r="F61" s="674"/>
      <c r="G61" s="674"/>
      <c r="H61" s="674"/>
      <c r="I61" s="674"/>
      <c r="J61" s="674">
        <v>16</v>
      </c>
      <c r="K61" s="674">
        <v>30496</v>
      </c>
      <c r="L61" s="674"/>
      <c r="M61" s="674">
        <v>1906</v>
      </c>
      <c r="N61" s="674">
        <v>34</v>
      </c>
      <c r="O61" s="674">
        <v>64854</v>
      </c>
      <c r="P61" s="664"/>
      <c r="Q61" s="675">
        <v>1907.4705882352941</v>
      </c>
    </row>
    <row r="62" spans="1:17" ht="14.4" customHeight="1" x14ac:dyDescent="0.3">
      <c r="A62" s="658" t="s">
        <v>516</v>
      </c>
      <c r="B62" s="659" t="s">
        <v>4363</v>
      </c>
      <c r="C62" s="659" t="s">
        <v>4364</v>
      </c>
      <c r="D62" s="659" t="s">
        <v>4470</v>
      </c>
      <c r="E62" s="659" t="s">
        <v>4471</v>
      </c>
      <c r="F62" s="674"/>
      <c r="G62" s="674"/>
      <c r="H62" s="674"/>
      <c r="I62" s="674"/>
      <c r="J62" s="674">
        <v>15</v>
      </c>
      <c r="K62" s="674">
        <v>133110</v>
      </c>
      <c r="L62" s="674"/>
      <c r="M62" s="674">
        <v>8874</v>
      </c>
      <c r="N62" s="674">
        <v>28</v>
      </c>
      <c r="O62" s="674">
        <v>248576</v>
      </c>
      <c r="P62" s="664"/>
      <c r="Q62" s="675">
        <v>8877.7142857142862</v>
      </c>
    </row>
    <row r="63" spans="1:17" ht="14.4" customHeight="1" x14ac:dyDescent="0.3">
      <c r="A63" s="658" t="s">
        <v>516</v>
      </c>
      <c r="B63" s="659" t="s">
        <v>4363</v>
      </c>
      <c r="C63" s="659" t="s">
        <v>4364</v>
      </c>
      <c r="D63" s="659" t="s">
        <v>4391</v>
      </c>
      <c r="E63" s="659" t="s">
        <v>4392</v>
      </c>
      <c r="F63" s="674"/>
      <c r="G63" s="674"/>
      <c r="H63" s="674"/>
      <c r="I63" s="674"/>
      <c r="J63" s="674">
        <v>1</v>
      </c>
      <c r="K63" s="674">
        <v>327</v>
      </c>
      <c r="L63" s="674"/>
      <c r="M63" s="674">
        <v>327</v>
      </c>
      <c r="N63" s="674"/>
      <c r="O63" s="674"/>
      <c r="P63" s="664"/>
      <c r="Q63" s="675"/>
    </row>
    <row r="64" spans="1:17" ht="14.4" customHeight="1" x14ac:dyDescent="0.3">
      <c r="A64" s="658" t="s">
        <v>516</v>
      </c>
      <c r="B64" s="659" t="s">
        <v>4363</v>
      </c>
      <c r="C64" s="659" t="s">
        <v>4364</v>
      </c>
      <c r="D64" s="659" t="s">
        <v>4472</v>
      </c>
      <c r="E64" s="659" t="s">
        <v>4473</v>
      </c>
      <c r="F64" s="674"/>
      <c r="G64" s="674"/>
      <c r="H64" s="674"/>
      <c r="I64" s="674"/>
      <c r="J64" s="674">
        <v>470</v>
      </c>
      <c r="K64" s="674">
        <v>340750</v>
      </c>
      <c r="L64" s="674"/>
      <c r="M64" s="674">
        <v>725</v>
      </c>
      <c r="N64" s="674">
        <v>726</v>
      </c>
      <c r="O64" s="674">
        <v>527730</v>
      </c>
      <c r="P64" s="664"/>
      <c r="Q64" s="675">
        <v>726.90082644628103</v>
      </c>
    </row>
    <row r="65" spans="1:17" ht="14.4" customHeight="1" x14ac:dyDescent="0.3">
      <c r="A65" s="658" t="s">
        <v>516</v>
      </c>
      <c r="B65" s="659" t="s">
        <v>4363</v>
      </c>
      <c r="C65" s="659" t="s">
        <v>4364</v>
      </c>
      <c r="D65" s="659" t="s">
        <v>4474</v>
      </c>
      <c r="E65" s="659" t="s">
        <v>4475</v>
      </c>
      <c r="F65" s="674"/>
      <c r="G65" s="674"/>
      <c r="H65" s="674"/>
      <c r="I65" s="674"/>
      <c r="J65" s="674"/>
      <c r="K65" s="674"/>
      <c r="L65" s="674"/>
      <c r="M65" s="674"/>
      <c r="N65" s="674">
        <v>2</v>
      </c>
      <c r="O65" s="674">
        <v>7258</v>
      </c>
      <c r="P65" s="664"/>
      <c r="Q65" s="675">
        <v>3629</v>
      </c>
    </row>
    <row r="66" spans="1:17" ht="14.4" customHeight="1" x14ac:dyDescent="0.3">
      <c r="A66" s="658" t="s">
        <v>516</v>
      </c>
      <c r="B66" s="659" t="s">
        <v>4363</v>
      </c>
      <c r="C66" s="659" t="s">
        <v>4364</v>
      </c>
      <c r="D66" s="659" t="s">
        <v>4476</v>
      </c>
      <c r="E66" s="659" t="s">
        <v>4477</v>
      </c>
      <c r="F66" s="674"/>
      <c r="G66" s="674"/>
      <c r="H66" s="674"/>
      <c r="I66" s="674"/>
      <c r="J66" s="674"/>
      <c r="K66" s="674"/>
      <c r="L66" s="674"/>
      <c r="M66" s="674"/>
      <c r="N66" s="674">
        <v>4</v>
      </c>
      <c r="O66" s="674">
        <v>4844</v>
      </c>
      <c r="P66" s="664"/>
      <c r="Q66" s="675">
        <v>1211</v>
      </c>
    </row>
    <row r="67" spans="1:17" ht="14.4" customHeight="1" x14ac:dyDescent="0.3">
      <c r="A67" s="658" t="s">
        <v>516</v>
      </c>
      <c r="B67" s="659" t="s">
        <v>4363</v>
      </c>
      <c r="C67" s="659" t="s">
        <v>4364</v>
      </c>
      <c r="D67" s="659" t="s">
        <v>4478</v>
      </c>
      <c r="E67" s="659" t="s">
        <v>4479</v>
      </c>
      <c r="F67" s="674">
        <v>1</v>
      </c>
      <c r="G67" s="674">
        <v>5065</v>
      </c>
      <c r="H67" s="674">
        <v>1</v>
      </c>
      <c r="I67" s="674">
        <v>5065</v>
      </c>
      <c r="J67" s="674"/>
      <c r="K67" s="674"/>
      <c r="L67" s="674"/>
      <c r="M67" s="674"/>
      <c r="N67" s="674"/>
      <c r="O67" s="674"/>
      <c r="P67" s="664"/>
      <c r="Q67" s="675"/>
    </row>
    <row r="68" spans="1:17" ht="14.4" customHeight="1" x14ac:dyDescent="0.3">
      <c r="A68" s="658" t="s">
        <v>516</v>
      </c>
      <c r="B68" s="659" t="s">
        <v>4403</v>
      </c>
      <c r="C68" s="659" t="s">
        <v>4364</v>
      </c>
      <c r="D68" s="659" t="s">
        <v>4365</v>
      </c>
      <c r="E68" s="659" t="s">
        <v>4366</v>
      </c>
      <c r="F68" s="674">
        <v>1</v>
      </c>
      <c r="G68" s="674">
        <v>34</v>
      </c>
      <c r="H68" s="674">
        <v>1</v>
      </c>
      <c r="I68" s="674">
        <v>34</v>
      </c>
      <c r="J68" s="674"/>
      <c r="K68" s="674"/>
      <c r="L68" s="674"/>
      <c r="M68" s="674"/>
      <c r="N68" s="674"/>
      <c r="O68" s="674"/>
      <c r="P68" s="664"/>
      <c r="Q68" s="675"/>
    </row>
    <row r="69" spans="1:17" ht="14.4" customHeight="1" x14ac:dyDescent="0.3">
      <c r="A69" s="658" t="s">
        <v>516</v>
      </c>
      <c r="B69" s="659" t="s">
        <v>4403</v>
      </c>
      <c r="C69" s="659" t="s">
        <v>4364</v>
      </c>
      <c r="D69" s="659" t="s">
        <v>4373</v>
      </c>
      <c r="E69" s="659" t="s">
        <v>4374</v>
      </c>
      <c r="F69" s="674">
        <v>23</v>
      </c>
      <c r="G69" s="674">
        <v>9430</v>
      </c>
      <c r="H69" s="674">
        <v>1</v>
      </c>
      <c r="I69" s="674">
        <v>410</v>
      </c>
      <c r="J69" s="674">
        <v>9</v>
      </c>
      <c r="K69" s="674">
        <v>3699</v>
      </c>
      <c r="L69" s="674">
        <v>0.39225874867444327</v>
      </c>
      <c r="M69" s="674">
        <v>411</v>
      </c>
      <c r="N69" s="674">
        <v>1</v>
      </c>
      <c r="O69" s="674">
        <v>411</v>
      </c>
      <c r="P69" s="664">
        <v>4.3584305408271476E-2</v>
      </c>
      <c r="Q69" s="675">
        <v>411</v>
      </c>
    </row>
    <row r="70" spans="1:17" ht="14.4" customHeight="1" x14ac:dyDescent="0.3">
      <c r="A70" s="658" t="s">
        <v>516</v>
      </c>
      <c r="B70" s="659" t="s">
        <v>4403</v>
      </c>
      <c r="C70" s="659" t="s">
        <v>4364</v>
      </c>
      <c r="D70" s="659" t="s">
        <v>4375</v>
      </c>
      <c r="E70" s="659" t="s">
        <v>4376</v>
      </c>
      <c r="F70" s="674">
        <v>272</v>
      </c>
      <c r="G70" s="674">
        <v>266016</v>
      </c>
      <c r="H70" s="674">
        <v>1</v>
      </c>
      <c r="I70" s="674">
        <v>978</v>
      </c>
      <c r="J70" s="674">
        <v>99</v>
      </c>
      <c r="K70" s="674">
        <v>97020</v>
      </c>
      <c r="L70" s="674">
        <v>0.36471490436665466</v>
      </c>
      <c r="M70" s="674">
        <v>980</v>
      </c>
      <c r="N70" s="674">
        <v>14</v>
      </c>
      <c r="O70" s="674">
        <v>13720</v>
      </c>
      <c r="P70" s="664">
        <v>5.1575845061951162E-2</v>
      </c>
      <c r="Q70" s="675">
        <v>980</v>
      </c>
    </row>
    <row r="71" spans="1:17" ht="14.4" customHeight="1" x14ac:dyDescent="0.3">
      <c r="A71" s="658" t="s">
        <v>516</v>
      </c>
      <c r="B71" s="659" t="s">
        <v>4403</v>
      </c>
      <c r="C71" s="659" t="s">
        <v>4364</v>
      </c>
      <c r="D71" s="659" t="s">
        <v>4377</v>
      </c>
      <c r="E71" s="659" t="s">
        <v>4378</v>
      </c>
      <c r="F71" s="674">
        <v>1</v>
      </c>
      <c r="G71" s="674">
        <v>2073</v>
      </c>
      <c r="H71" s="674">
        <v>1</v>
      </c>
      <c r="I71" s="674">
        <v>2073</v>
      </c>
      <c r="J71" s="674"/>
      <c r="K71" s="674"/>
      <c r="L71" s="674"/>
      <c r="M71" s="674"/>
      <c r="N71" s="674">
        <v>1</v>
      </c>
      <c r="O71" s="674">
        <v>2077</v>
      </c>
      <c r="P71" s="664">
        <v>1.0019295706705258</v>
      </c>
      <c r="Q71" s="675">
        <v>2077</v>
      </c>
    </row>
    <row r="72" spans="1:17" ht="14.4" customHeight="1" x14ac:dyDescent="0.3">
      <c r="A72" s="658" t="s">
        <v>516</v>
      </c>
      <c r="B72" s="659" t="s">
        <v>4403</v>
      </c>
      <c r="C72" s="659" t="s">
        <v>4364</v>
      </c>
      <c r="D72" s="659" t="s">
        <v>4389</v>
      </c>
      <c r="E72" s="659" t="s">
        <v>4390</v>
      </c>
      <c r="F72" s="674">
        <v>33</v>
      </c>
      <c r="G72" s="674">
        <v>62832</v>
      </c>
      <c r="H72" s="674">
        <v>1</v>
      </c>
      <c r="I72" s="674">
        <v>1904</v>
      </c>
      <c r="J72" s="674">
        <v>7</v>
      </c>
      <c r="K72" s="674">
        <v>13342</v>
      </c>
      <c r="L72" s="674">
        <v>0.21234402852049911</v>
      </c>
      <c r="M72" s="674">
        <v>1906</v>
      </c>
      <c r="N72" s="674">
        <v>1</v>
      </c>
      <c r="O72" s="674">
        <v>1906</v>
      </c>
      <c r="P72" s="664">
        <v>3.0334861217214158E-2</v>
      </c>
      <c r="Q72" s="675">
        <v>1906</v>
      </c>
    </row>
    <row r="73" spans="1:17" ht="14.4" customHeight="1" x14ac:dyDescent="0.3">
      <c r="A73" s="658" t="s">
        <v>516</v>
      </c>
      <c r="B73" s="659" t="s">
        <v>4480</v>
      </c>
      <c r="C73" s="659" t="s">
        <v>4364</v>
      </c>
      <c r="D73" s="659" t="s">
        <v>4481</v>
      </c>
      <c r="E73" s="659" t="s">
        <v>4482</v>
      </c>
      <c r="F73" s="674"/>
      <c r="G73" s="674"/>
      <c r="H73" s="674"/>
      <c r="I73" s="674"/>
      <c r="J73" s="674">
        <v>1</v>
      </c>
      <c r="K73" s="674">
        <v>2961</v>
      </c>
      <c r="L73" s="674"/>
      <c r="M73" s="674">
        <v>2961</v>
      </c>
      <c r="N73" s="674"/>
      <c r="O73" s="674"/>
      <c r="P73" s="664"/>
      <c r="Q73" s="675"/>
    </row>
    <row r="74" spans="1:17" ht="14.4" customHeight="1" x14ac:dyDescent="0.3">
      <c r="A74" s="658" t="s">
        <v>516</v>
      </c>
      <c r="B74" s="659" t="s">
        <v>4480</v>
      </c>
      <c r="C74" s="659" t="s">
        <v>4364</v>
      </c>
      <c r="D74" s="659" t="s">
        <v>4483</v>
      </c>
      <c r="E74" s="659" t="s">
        <v>4484</v>
      </c>
      <c r="F74" s="674"/>
      <c r="G74" s="674"/>
      <c r="H74" s="674"/>
      <c r="I74" s="674"/>
      <c r="J74" s="674">
        <v>1</v>
      </c>
      <c r="K74" s="674">
        <v>2430</v>
      </c>
      <c r="L74" s="674"/>
      <c r="M74" s="674">
        <v>2430</v>
      </c>
      <c r="N74" s="674"/>
      <c r="O74" s="674"/>
      <c r="P74" s="664"/>
      <c r="Q74" s="675"/>
    </row>
    <row r="75" spans="1:17" ht="14.4" customHeight="1" x14ac:dyDescent="0.3">
      <c r="A75" s="658" t="s">
        <v>516</v>
      </c>
      <c r="B75" s="659" t="s">
        <v>4480</v>
      </c>
      <c r="C75" s="659" t="s">
        <v>4364</v>
      </c>
      <c r="D75" s="659" t="s">
        <v>4485</v>
      </c>
      <c r="E75" s="659" t="s">
        <v>4486</v>
      </c>
      <c r="F75" s="674"/>
      <c r="G75" s="674"/>
      <c r="H75" s="674"/>
      <c r="I75" s="674"/>
      <c r="J75" s="674">
        <v>1</v>
      </c>
      <c r="K75" s="674">
        <v>2678</v>
      </c>
      <c r="L75" s="674"/>
      <c r="M75" s="674">
        <v>2678</v>
      </c>
      <c r="N75" s="674"/>
      <c r="O75" s="674"/>
      <c r="P75" s="664"/>
      <c r="Q75" s="675"/>
    </row>
    <row r="76" spans="1:17" ht="14.4" customHeight="1" x14ac:dyDescent="0.3">
      <c r="A76" s="658" t="s">
        <v>516</v>
      </c>
      <c r="B76" s="659" t="s">
        <v>4480</v>
      </c>
      <c r="C76" s="659" t="s">
        <v>4364</v>
      </c>
      <c r="D76" s="659" t="s">
        <v>4487</v>
      </c>
      <c r="E76" s="659" t="s">
        <v>4488</v>
      </c>
      <c r="F76" s="674"/>
      <c r="G76" s="674"/>
      <c r="H76" s="674"/>
      <c r="I76" s="674"/>
      <c r="J76" s="674">
        <v>1</v>
      </c>
      <c r="K76" s="674">
        <v>0</v>
      </c>
      <c r="L76" s="674"/>
      <c r="M76" s="674">
        <v>0</v>
      </c>
      <c r="N76" s="674"/>
      <c r="O76" s="674"/>
      <c r="P76" s="664"/>
      <c r="Q76" s="675"/>
    </row>
    <row r="77" spans="1:17" ht="14.4" customHeight="1" x14ac:dyDescent="0.3">
      <c r="A77" s="658" t="s">
        <v>516</v>
      </c>
      <c r="B77" s="659" t="s">
        <v>4480</v>
      </c>
      <c r="C77" s="659" t="s">
        <v>4364</v>
      </c>
      <c r="D77" s="659" t="s">
        <v>4489</v>
      </c>
      <c r="E77" s="659" t="s">
        <v>4490</v>
      </c>
      <c r="F77" s="674"/>
      <c r="G77" s="674"/>
      <c r="H77" s="674"/>
      <c r="I77" s="674"/>
      <c r="J77" s="674"/>
      <c r="K77" s="674"/>
      <c r="L77" s="674"/>
      <c r="M77" s="674"/>
      <c r="N77" s="674">
        <v>1</v>
      </c>
      <c r="O77" s="674">
        <v>0</v>
      </c>
      <c r="P77" s="664"/>
      <c r="Q77" s="675">
        <v>0</v>
      </c>
    </row>
    <row r="78" spans="1:17" ht="14.4" customHeight="1" x14ac:dyDescent="0.3">
      <c r="A78" s="658" t="s">
        <v>516</v>
      </c>
      <c r="B78" s="659" t="s">
        <v>4480</v>
      </c>
      <c r="C78" s="659" t="s">
        <v>4364</v>
      </c>
      <c r="D78" s="659" t="s">
        <v>4491</v>
      </c>
      <c r="E78" s="659" t="s">
        <v>4492</v>
      </c>
      <c r="F78" s="674"/>
      <c r="G78" s="674"/>
      <c r="H78" s="674"/>
      <c r="I78" s="674"/>
      <c r="J78" s="674"/>
      <c r="K78" s="674"/>
      <c r="L78" s="674"/>
      <c r="M78" s="674"/>
      <c r="N78" s="674">
        <v>1</v>
      </c>
      <c r="O78" s="674">
        <v>0</v>
      </c>
      <c r="P78" s="664"/>
      <c r="Q78" s="675">
        <v>0</v>
      </c>
    </row>
    <row r="79" spans="1:17" ht="14.4" customHeight="1" x14ac:dyDescent="0.3">
      <c r="A79" s="658" t="s">
        <v>516</v>
      </c>
      <c r="B79" s="659" t="s">
        <v>4480</v>
      </c>
      <c r="C79" s="659" t="s">
        <v>4364</v>
      </c>
      <c r="D79" s="659" t="s">
        <v>4493</v>
      </c>
      <c r="E79" s="659" t="s">
        <v>4494</v>
      </c>
      <c r="F79" s="674"/>
      <c r="G79" s="674"/>
      <c r="H79" s="674"/>
      <c r="I79" s="674"/>
      <c r="J79" s="674">
        <v>1</v>
      </c>
      <c r="K79" s="674">
        <v>0</v>
      </c>
      <c r="L79" s="674"/>
      <c r="M79" s="674">
        <v>0</v>
      </c>
      <c r="N79" s="674">
        <v>1</v>
      </c>
      <c r="O79" s="674">
        <v>0</v>
      </c>
      <c r="P79" s="664"/>
      <c r="Q79" s="675">
        <v>0</v>
      </c>
    </row>
    <row r="80" spans="1:17" ht="14.4" customHeight="1" x14ac:dyDescent="0.3">
      <c r="A80" s="658" t="s">
        <v>516</v>
      </c>
      <c r="B80" s="659" t="s">
        <v>4480</v>
      </c>
      <c r="C80" s="659" t="s">
        <v>4364</v>
      </c>
      <c r="D80" s="659" t="s">
        <v>4495</v>
      </c>
      <c r="E80" s="659" t="s">
        <v>4496</v>
      </c>
      <c r="F80" s="674">
        <v>1</v>
      </c>
      <c r="G80" s="674">
        <v>6058</v>
      </c>
      <c r="H80" s="674">
        <v>1</v>
      </c>
      <c r="I80" s="674">
        <v>6058</v>
      </c>
      <c r="J80" s="674"/>
      <c r="K80" s="674"/>
      <c r="L80" s="674"/>
      <c r="M80" s="674"/>
      <c r="N80" s="674">
        <v>1</v>
      </c>
      <c r="O80" s="674">
        <v>6111</v>
      </c>
      <c r="P80" s="664">
        <v>1.0087487619676461</v>
      </c>
      <c r="Q80" s="675">
        <v>6111</v>
      </c>
    </row>
    <row r="81" spans="1:17" ht="14.4" customHeight="1" x14ac:dyDescent="0.3">
      <c r="A81" s="658" t="s">
        <v>516</v>
      </c>
      <c r="B81" s="659" t="s">
        <v>4480</v>
      </c>
      <c r="C81" s="659" t="s">
        <v>4364</v>
      </c>
      <c r="D81" s="659" t="s">
        <v>566</v>
      </c>
      <c r="E81" s="659" t="s">
        <v>4497</v>
      </c>
      <c r="F81" s="674">
        <v>1</v>
      </c>
      <c r="G81" s="674">
        <v>1885</v>
      </c>
      <c r="H81" s="674">
        <v>1</v>
      </c>
      <c r="I81" s="674">
        <v>1885</v>
      </c>
      <c r="J81" s="674"/>
      <c r="K81" s="674"/>
      <c r="L81" s="674"/>
      <c r="M81" s="674"/>
      <c r="N81" s="674"/>
      <c r="O81" s="674"/>
      <c r="P81" s="664"/>
      <c r="Q81" s="675"/>
    </row>
    <row r="82" spans="1:17" ht="14.4" customHeight="1" x14ac:dyDescent="0.3">
      <c r="A82" s="658" t="s">
        <v>516</v>
      </c>
      <c r="B82" s="659" t="s">
        <v>4480</v>
      </c>
      <c r="C82" s="659" t="s">
        <v>4364</v>
      </c>
      <c r="D82" s="659" t="s">
        <v>4498</v>
      </c>
      <c r="E82" s="659" t="s">
        <v>4499</v>
      </c>
      <c r="F82" s="674"/>
      <c r="G82" s="674"/>
      <c r="H82" s="674"/>
      <c r="I82" s="674"/>
      <c r="J82" s="674">
        <v>1</v>
      </c>
      <c r="K82" s="674">
        <v>15368</v>
      </c>
      <c r="L82" s="674"/>
      <c r="M82" s="674">
        <v>15368</v>
      </c>
      <c r="N82" s="674"/>
      <c r="O82" s="674"/>
      <c r="P82" s="664"/>
      <c r="Q82" s="675"/>
    </row>
    <row r="83" spans="1:17" ht="14.4" customHeight="1" x14ac:dyDescent="0.3">
      <c r="A83" s="658" t="s">
        <v>516</v>
      </c>
      <c r="B83" s="659" t="s">
        <v>4480</v>
      </c>
      <c r="C83" s="659" t="s">
        <v>4364</v>
      </c>
      <c r="D83" s="659" t="s">
        <v>4500</v>
      </c>
      <c r="E83" s="659" t="s">
        <v>4501</v>
      </c>
      <c r="F83" s="674"/>
      <c r="G83" s="674"/>
      <c r="H83" s="674"/>
      <c r="I83" s="674"/>
      <c r="J83" s="674">
        <v>1</v>
      </c>
      <c r="K83" s="674">
        <v>0</v>
      </c>
      <c r="L83" s="674"/>
      <c r="M83" s="674">
        <v>0</v>
      </c>
      <c r="N83" s="674">
        <v>1</v>
      </c>
      <c r="O83" s="674">
        <v>0</v>
      </c>
      <c r="P83" s="664"/>
      <c r="Q83" s="675">
        <v>0</v>
      </c>
    </row>
    <row r="84" spans="1:17" ht="14.4" customHeight="1" x14ac:dyDescent="0.3">
      <c r="A84" s="658" t="s">
        <v>516</v>
      </c>
      <c r="B84" s="659" t="s">
        <v>4480</v>
      </c>
      <c r="C84" s="659" t="s">
        <v>4364</v>
      </c>
      <c r="D84" s="659" t="s">
        <v>4502</v>
      </c>
      <c r="E84" s="659" t="s">
        <v>4503</v>
      </c>
      <c r="F84" s="674"/>
      <c r="G84" s="674"/>
      <c r="H84" s="674"/>
      <c r="I84" s="674"/>
      <c r="J84" s="674">
        <v>1</v>
      </c>
      <c r="K84" s="674">
        <v>0</v>
      </c>
      <c r="L84" s="674"/>
      <c r="M84" s="674">
        <v>0</v>
      </c>
      <c r="N84" s="674">
        <v>1</v>
      </c>
      <c r="O84" s="674">
        <v>0</v>
      </c>
      <c r="P84" s="664"/>
      <c r="Q84" s="675">
        <v>0</v>
      </c>
    </row>
    <row r="85" spans="1:17" ht="14.4" customHeight="1" x14ac:dyDescent="0.3">
      <c r="A85" s="658" t="s">
        <v>516</v>
      </c>
      <c r="B85" s="659" t="s">
        <v>4480</v>
      </c>
      <c r="C85" s="659" t="s">
        <v>4364</v>
      </c>
      <c r="D85" s="659" t="s">
        <v>4504</v>
      </c>
      <c r="E85" s="659" t="s">
        <v>4505</v>
      </c>
      <c r="F85" s="674"/>
      <c r="G85" s="674"/>
      <c r="H85" s="674"/>
      <c r="I85" s="674"/>
      <c r="J85" s="674"/>
      <c r="K85" s="674"/>
      <c r="L85" s="674"/>
      <c r="M85" s="674"/>
      <c r="N85" s="674">
        <v>1</v>
      </c>
      <c r="O85" s="674">
        <v>13257</v>
      </c>
      <c r="P85" s="664"/>
      <c r="Q85" s="675">
        <v>13257</v>
      </c>
    </row>
    <row r="86" spans="1:17" ht="14.4" customHeight="1" x14ac:dyDescent="0.3">
      <c r="A86" s="658" t="s">
        <v>516</v>
      </c>
      <c r="B86" s="659" t="s">
        <v>4506</v>
      </c>
      <c r="C86" s="659" t="s">
        <v>4507</v>
      </c>
      <c r="D86" s="659" t="s">
        <v>4508</v>
      </c>
      <c r="E86" s="659" t="s">
        <v>4509</v>
      </c>
      <c r="F86" s="674"/>
      <c r="G86" s="674"/>
      <c r="H86" s="674"/>
      <c r="I86" s="674"/>
      <c r="J86" s="674">
        <v>0.3</v>
      </c>
      <c r="K86" s="674">
        <v>29.76</v>
      </c>
      <c r="L86" s="674"/>
      <c r="M86" s="674">
        <v>99.2</v>
      </c>
      <c r="N86" s="674"/>
      <c r="O86" s="674"/>
      <c r="P86" s="664"/>
      <c r="Q86" s="675"/>
    </row>
    <row r="87" spans="1:17" ht="14.4" customHeight="1" x14ac:dyDescent="0.3">
      <c r="A87" s="658" t="s">
        <v>516</v>
      </c>
      <c r="B87" s="659" t="s">
        <v>4506</v>
      </c>
      <c r="C87" s="659" t="s">
        <v>4507</v>
      </c>
      <c r="D87" s="659" t="s">
        <v>4510</v>
      </c>
      <c r="E87" s="659" t="s">
        <v>4511</v>
      </c>
      <c r="F87" s="674">
        <v>2</v>
      </c>
      <c r="G87" s="674">
        <v>32388.550000000003</v>
      </c>
      <c r="H87" s="674">
        <v>1</v>
      </c>
      <c r="I87" s="674">
        <v>16194.275000000001</v>
      </c>
      <c r="J87" s="674">
        <v>3.7</v>
      </c>
      <c r="K87" s="674">
        <v>44915.590000000004</v>
      </c>
      <c r="L87" s="674">
        <v>1.3867737209600306</v>
      </c>
      <c r="M87" s="674">
        <v>12139.348648648649</v>
      </c>
      <c r="N87" s="674"/>
      <c r="O87" s="674"/>
      <c r="P87" s="664"/>
      <c r="Q87" s="675"/>
    </row>
    <row r="88" spans="1:17" ht="14.4" customHeight="1" x14ac:dyDescent="0.3">
      <c r="A88" s="658" t="s">
        <v>516</v>
      </c>
      <c r="B88" s="659" t="s">
        <v>4506</v>
      </c>
      <c r="C88" s="659" t="s">
        <v>4507</v>
      </c>
      <c r="D88" s="659" t="s">
        <v>4512</v>
      </c>
      <c r="E88" s="659" t="s">
        <v>4513</v>
      </c>
      <c r="F88" s="674"/>
      <c r="G88" s="674"/>
      <c r="H88" s="674"/>
      <c r="I88" s="674"/>
      <c r="J88" s="674"/>
      <c r="K88" s="674"/>
      <c r="L88" s="674"/>
      <c r="M88" s="674"/>
      <c r="N88" s="674">
        <v>6</v>
      </c>
      <c r="O88" s="674">
        <v>662.22</v>
      </c>
      <c r="P88" s="664"/>
      <c r="Q88" s="675">
        <v>110.37</v>
      </c>
    </row>
    <row r="89" spans="1:17" ht="14.4" customHeight="1" x14ac:dyDescent="0.3">
      <c r="A89" s="658" t="s">
        <v>516</v>
      </c>
      <c r="B89" s="659" t="s">
        <v>4506</v>
      </c>
      <c r="C89" s="659" t="s">
        <v>4507</v>
      </c>
      <c r="D89" s="659" t="s">
        <v>4514</v>
      </c>
      <c r="E89" s="659" t="s">
        <v>1573</v>
      </c>
      <c r="F89" s="674">
        <v>47</v>
      </c>
      <c r="G89" s="674">
        <v>6548.74</v>
      </c>
      <c r="H89" s="674">
        <v>1</v>
      </c>
      <c r="I89" s="674">
        <v>139.33489361702127</v>
      </c>
      <c r="J89" s="674">
        <v>14</v>
      </c>
      <c r="K89" s="674">
        <v>1934.79</v>
      </c>
      <c r="L89" s="674">
        <v>0.29544461988107634</v>
      </c>
      <c r="M89" s="674">
        <v>138.19928571428571</v>
      </c>
      <c r="N89" s="674">
        <v>39</v>
      </c>
      <c r="O89" s="674">
        <v>4600.4399999999996</v>
      </c>
      <c r="P89" s="664">
        <v>0.70249238784865486</v>
      </c>
      <c r="Q89" s="675">
        <v>117.96</v>
      </c>
    </row>
    <row r="90" spans="1:17" ht="14.4" customHeight="1" x14ac:dyDescent="0.3">
      <c r="A90" s="658" t="s">
        <v>516</v>
      </c>
      <c r="B90" s="659" t="s">
        <v>4506</v>
      </c>
      <c r="C90" s="659" t="s">
        <v>4507</v>
      </c>
      <c r="D90" s="659" t="s">
        <v>4515</v>
      </c>
      <c r="E90" s="659" t="s">
        <v>1573</v>
      </c>
      <c r="F90" s="674">
        <v>68.099999999999994</v>
      </c>
      <c r="G90" s="674">
        <v>14244.47</v>
      </c>
      <c r="H90" s="674">
        <v>1</v>
      </c>
      <c r="I90" s="674">
        <v>209.16989720998532</v>
      </c>
      <c r="J90" s="674">
        <v>33</v>
      </c>
      <c r="K90" s="674">
        <v>7487.37</v>
      </c>
      <c r="L90" s="674">
        <v>0.52563345635183345</v>
      </c>
      <c r="M90" s="674">
        <v>226.89</v>
      </c>
      <c r="N90" s="674">
        <v>12</v>
      </c>
      <c r="O90" s="674">
        <v>955.08</v>
      </c>
      <c r="P90" s="664">
        <v>6.7049177680882477E-2</v>
      </c>
      <c r="Q90" s="675">
        <v>79.59</v>
      </c>
    </row>
    <row r="91" spans="1:17" ht="14.4" customHeight="1" x14ac:dyDescent="0.3">
      <c r="A91" s="658" t="s">
        <v>516</v>
      </c>
      <c r="B91" s="659" t="s">
        <v>4506</v>
      </c>
      <c r="C91" s="659" t="s">
        <v>4507</v>
      </c>
      <c r="D91" s="659" t="s">
        <v>4516</v>
      </c>
      <c r="E91" s="659" t="s">
        <v>2042</v>
      </c>
      <c r="F91" s="674"/>
      <c r="G91" s="674"/>
      <c r="H91" s="674"/>
      <c r="I91" s="674"/>
      <c r="J91" s="674">
        <v>0.4</v>
      </c>
      <c r="K91" s="674">
        <v>110.28</v>
      </c>
      <c r="L91" s="674"/>
      <c r="M91" s="674">
        <v>275.7</v>
      </c>
      <c r="N91" s="674"/>
      <c r="O91" s="674"/>
      <c r="P91" s="664"/>
      <c r="Q91" s="675"/>
    </row>
    <row r="92" spans="1:17" ht="14.4" customHeight="1" x14ac:dyDescent="0.3">
      <c r="A92" s="658" t="s">
        <v>516</v>
      </c>
      <c r="B92" s="659" t="s">
        <v>4506</v>
      </c>
      <c r="C92" s="659" t="s">
        <v>4507</v>
      </c>
      <c r="D92" s="659" t="s">
        <v>4517</v>
      </c>
      <c r="E92" s="659" t="s">
        <v>4518</v>
      </c>
      <c r="F92" s="674"/>
      <c r="G92" s="674"/>
      <c r="H92" s="674"/>
      <c r="I92" s="674"/>
      <c r="J92" s="674">
        <v>5</v>
      </c>
      <c r="K92" s="674">
        <v>5396.56</v>
      </c>
      <c r="L92" s="674"/>
      <c r="M92" s="674">
        <v>1079.3120000000001</v>
      </c>
      <c r="N92" s="674">
        <v>3.4</v>
      </c>
      <c r="O92" s="674">
        <v>3669.67</v>
      </c>
      <c r="P92" s="664"/>
      <c r="Q92" s="675">
        <v>1079.3147058823529</v>
      </c>
    </row>
    <row r="93" spans="1:17" ht="14.4" customHeight="1" x14ac:dyDescent="0.3">
      <c r="A93" s="658" t="s">
        <v>516</v>
      </c>
      <c r="B93" s="659" t="s">
        <v>4506</v>
      </c>
      <c r="C93" s="659" t="s">
        <v>4507</v>
      </c>
      <c r="D93" s="659" t="s">
        <v>4519</v>
      </c>
      <c r="E93" s="659" t="s">
        <v>1495</v>
      </c>
      <c r="F93" s="674">
        <v>373</v>
      </c>
      <c r="G93" s="674">
        <v>33820.36</v>
      </c>
      <c r="H93" s="674">
        <v>1</v>
      </c>
      <c r="I93" s="674">
        <v>90.67120643431636</v>
      </c>
      <c r="J93" s="674">
        <v>218</v>
      </c>
      <c r="K93" s="674">
        <v>14003.2</v>
      </c>
      <c r="L93" s="674">
        <v>0.41404645012649188</v>
      </c>
      <c r="M93" s="674">
        <v>64.234862385321108</v>
      </c>
      <c r="N93" s="674">
        <v>322</v>
      </c>
      <c r="O93" s="674">
        <v>19658.099999999999</v>
      </c>
      <c r="P93" s="664">
        <v>0.58125046569581162</v>
      </c>
      <c r="Q93" s="675">
        <v>61.05</v>
      </c>
    </row>
    <row r="94" spans="1:17" ht="14.4" customHeight="1" x14ac:dyDescent="0.3">
      <c r="A94" s="658" t="s">
        <v>516</v>
      </c>
      <c r="B94" s="659" t="s">
        <v>4506</v>
      </c>
      <c r="C94" s="659" t="s">
        <v>4507</v>
      </c>
      <c r="D94" s="659" t="s">
        <v>4520</v>
      </c>
      <c r="E94" s="659" t="s">
        <v>4359</v>
      </c>
      <c r="F94" s="674">
        <v>2.33</v>
      </c>
      <c r="G94" s="674">
        <v>8453.33</v>
      </c>
      <c r="H94" s="674">
        <v>1</v>
      </c>
      <c r="I94" s="674">
        <v>3628.038626609442</v>
      </c>
      <c r="J94" s="674"/>
      <c r="K94" s="674"/>
      <c r="L94" s="674"/>
      <c r="M94" s="674"/>
      <c r="N94" s="674"/>
      <c r="O94" s="674"/>
      <c r="P94" s="664"/>
      <c r="Q94" s="675"/>
    </row>
    <row r="95" spans="1:17" ht="14.4" customHeight="1" x14ac:dyDescent="0.3">
      <c r="A95" s="658" t="s">
        <v>516</v>
      </c>
      <c r="B95" s="659" t="s">
        <v>4506</v>
      </c>
      <c r="C95" s="659" t="s">
        <v>4507</v>
      </c>
      <c r="D95" s="659" t="s">
        <v>4521</v>
      </c>
      <c r="E95" s="659" t="s">
        <v>4522</v>
      </c>
      <c r="F95" s="674">
        <v>1.3</v>
      </c>
      <c r="G95" s="674">
        <v>887.16</v>
      </c>
      <c r="H95" s="674">
        <v>1</v>
      </c>
      <c r="I95" s="674">
        <v>682.43076923076922</v>
      </c>
      <c r="J95" s="674">
        <v>0.2</v>
      </c>
      <c r="K95" s="674">
        <v>87.52</v>
      </c>
      <c r="L95" s="674">
        <v>9.8651877902520405E-2</v>
      </c>
      <c r="M95" s="674">
        <v>437.59999999999997</v>
      </c>
      <c r="N95" s="674">
        <v>0.8</v>
      </c>
      <c r="O95" s="674">
        <v>353.16</v>
      </c>
      <c r="P95" s="664">
        <v>0.3980792641688084</v>
      </c>
      <c r="Q95" s="675">
        <v>441.45</v>
      </c>
    </row>
    <row r="96" spans="1:17" ht="14.4" customHeight="1" x14ac:dyDescent="0.3">
      <c r="A96" s="658" t="s">
        <v>516</v>
      </c>
      <c r="B96" s="659" t="s">
        <v>4506</v>
      </c>
      <c r="C96" s="659" t="s">
        <v>4507</v>
      </c>
      <c r="D96" s="659" t="s">
        <v>4523</v>
      </c>
      <c r="E96" s="659" t="s">
        <v>2323</v>
      </c>
      <c r="F96" s="674">
        <v>268</v>
      </c>
      <c r="G96" s="674">
        <v>21111.119999999999</v>
      </c>
      <c r="H96" s="674">
        <v>1</v>
      </c>
      <c r="I96" s="674">
        <v>78.772835820895523</v>
      </c>
      <c r="J96" s="674">
        <v>129</v>
      </c>
      <c r="K96" s="674">
        <v>7455.2899999999991</v>
      </c>
      <c r="L96" s="674">
        <v>0.35314516709677174</v>
      </c>
      <c r="M96" s="674">
        <v>57.792945736434099</v>
      </c>
      <c r="N96" s="674">
        <v>132</v>
      </c>
      <c r="O96" s="674">
        <v>5327.52</v>
      </c>
      <c r="P96" s="664">
        <v>0.25235610427111405</v>
      </c>
      <c r="Q96" s="675">
        <v>40.360000000000007</v>
      </c>
    </row>
    <row r="97" spans="1:17" ht="14.4" customHeight="1" x14ac:dyDescent="0.3">
      <c r="A97" s="658" t="s">
        <v>516</v>
      </c>
      <c r="B97" s="659" t="s">
        <v>4506</v>
      </c>
      <c r="C97" s="659" t="s">
        <v>4507</v>
      </c>
      <c r="D97" s="659" t="s">
        <v>4524</v>
      </c>
      <c r="E97" s="659" t="s">
        <v>4359</v>
      </c>
      <c r="F97" s="674">
        <v>3</v>
      </c>
      <c r="G97" s="674">
        <v>815.67</v>
      </c>
      <c r="H97" s="674">
        <v>1</v>
      </c>
      <c r="I97" s="674">
        <v>271.89</v>
      </c>
      <c r="J97" s="674"/>
      <c r="K97" s="674"/>
      <c r="L97" s="674"/>
      <c r="M97" s="674"/>
      <c r="N97" s="674"/>
      <c r="O97" s="674"/>
      <c r="P97" s="664"/>
      <c r="Q97" s="675"/>
    </row>
    <row r="98" spans="1:17" ht="14.4" customHeight="1" x14ac:dyDescent="0.3">
      <c r="A98" s="658" t="s">
        <v>516</v>
      </c>
      <c r="B98" s="659" t="s">
        <v>4506</v>
      </c>
      <c r="C98" s="659" t="s">
        <v>4507</v>
      </c>
      <c r="D98" s="659" t="s">
        <v>4525</v>
      </c>
      <c r="E98" s="659" t="s">
        <v>1556</v>
      </c>
      <c r="F98" s="674">
        <v>38.499999999999993</v>
      </c>
      <c r="G98" s="674">
        <v>14438.869999999999</v>
      </c>
      <c r="H98" s="674">
        <v>1</v>
      </c>
      <c r="I98" s="674">
        <v>375.03558441558448</v>
      </c>
      <c r="J98" s="674">
        <v>35.5</v>
      </c>
      <c r="K98" s="674">
        <v>14349.100000000002</v>
      </c>
      <c r="L98" s="674">
        <v>0.9937827544676282</v>
      </c>
      <c r="M98" s="674">
        <v>404.20000000000005</v>
      </c>
      <c r="N98" s="674">
        <v>47.1</v>
      </c>
      <c r="O98" s="674">
        <v>19037.829999999998</v>
      </c>
      <c r="P98" s="664">
        <v>1.3185124597700513</v>
      </c>
      <c r="Q98" s="675">
        <v>404.20021231422498</v>
      </c>
    </row>
    <row r="99" spans="1:17" ht="14.4" customHeight="1" x14ac:dyDescent="0.3">
      <c r="A99" s="658" t="s">
        <v>516</v>
      </c>
      <c r="B99" s="659" t="s">
        <v>4506</v>
      </c>
      <c r="C99" s="659" t="s">
        <v>4507</v>
      </c>
      <c r="D99" s="659" t="s">
        <v>4526</v>
      </c>
      <c r="E99" s="659" t="s">
        <v>4527</v>
      </c>
      <c r="F99" s="674">
        <v>30</v>
      </c>
      <c r="G99" s="674">
        <v>1725.3000000000002</v>
      </c>
      <c r="H99" s="674">
        <v>1</v>
      </c>
      <c r="I99" s="674">
        <v>57.510000000000005</v>
      </c>
      <c r="J99" s="674"/>
      <c r="K99" s="674"/>
      <c r="L99" s="674"/>
      <c r="M99" s="674"/>
      <c r="N99" s="674">
        <v>32</v>
      </c>
      <c r="O99" s="674">
        <v>1291.52</v>
      </c>
      <c r="P99" s="664">
        <v>0.74857705906219196</v>
      </c>
      <c r="Q99" s="675">
        <v>40.36</v>
      </c>
    </row>
    <row r="100" spans="1:17" ht="14.4" customHeight="1" x14ac:dyDescent="0.3">
      <c r="A100" s="658" t="s">
        <v>516</v>
      </c>
      <c r="B100" s="659" t="s">
        <v>4506</v>
      </c>
      <c r="C100" s="659" t="s">
        <v>4507</v>
      </c>
      <c r="D100" s="659" t="s">
        <v>4528</v>
      </c>
      <c r="E100" s="659" t="s">
        <v>2325</v>
      </c>
      <c r="F100" s="674">
        <v>44</v>
      </c>
      <c r="G100" s="674">
        <v>3520</v>
      </c>
      <c r="H100" s="674">
        <v>1</v>
      </c>
      <c r="I100" s="674">
        <v>80</v>
      </c>
      <c r="J100" s="674">
        <v>3</v>
      </c>
      <c r="K100" s="674">
        <v>142.5</v>
      </c>
      <c r="L100" s="674">
        <v>4.0482954545454544E-2</v>
      </c>
      <c r="M100" s="674">
        <v>47.5</v>
      </c>
      <c r="N100" s="674">
        <v>2</v>
      </c>
      <c r="O100" s="674">
        <v>95</v>
      </c>
      <c r="P100" s="664">
        <v>2.6988636363636364E-2</v>
      </c>
      <c r="Q100" s="675">
        <v>47.5</v>
      </c>
    </row>
    <row r="101" spans="1:17" ht="14.4" customHeight="1" x14ac:dyDescent="0.3">
      <c r="A101" s="658" t="s">
        <v>516</v>
      </c>
      <c r="B101" s="659" t="s">
        <v>4506</v>
      </c>
      <c r="C101" s="659" t="s">
        <v>4507</v>
      </c>
      <c r="D101" s="659" t="s">
        <v>4529</v>
      </c>
      <c r="E101" s="659" t="s">
        <v>4530</v>
      </c>
      <c r="F101" s="674">
        <v>2.2999999999999998</v>
      </c>
      <c r="G101" s="674">
        <v>1750.83</v>
      </c>
      <c r="H101" s="674">
        <v>1</v>
      </c>
      <c r="I101" s="674">
        <v>761.23043478260877</v>
      </c>
      <c r="J101" s="674">
        <v>10.8</v>
      </c>
      <c r="K101" s="674">
        <v>6213.24</v>
      </c>
      <c r="L101" s="674">
        <v>3.5487397405801819</v>
      </c>
      <c r="M101" s="674">
        <v>575.29999999999995</v>
      </c>
      <c r="N101" s="674">
        <v>8.3000000000000007</v>
      </c>
      <c r="O101" s="674">
        <v>4774.9900000000007</v>
      </c>
      <c r="P101" s="664">
        <v>2.7272722080384737</v>
      </c>
      <c r="Q101" s="675">
        <v>575.30000000000007</v>
      </c>
    </row>
    <row r="102" spans="1:17" ht="14.4" customHeight="1" x14ac:dyDescent="0.3">
      <c r="A102" s="658" t="s">
        <v>516</v>
      </c>
      <c r="B102" s="659" t="s">
        <v>4506</v>
      </c>
      <c r="C102" s="659" t="s">
        <v>4507</v>
      </c>
      <c r="D102" s="659" t="s">
        <v>4531</v>
      </c>
      <c r="E102" s="659" t="s">
        <v>1567</v>
      </c>
      <c r="F102" s="674"/>
      <c r="G102" s="674"/>
      <c r="H102" s="674"/>
      <c r="I102" s="674"/>
      <c r="J102" s="674"/>
      <c r="K102" s="674"/>
      <c r="L102" s="674"/>
      <c r="M102" s="674"/>
      <c r="N102" s="674">
        <v>6</v>
      </c>
      <c r="O102" s="674">
        <v>484.38</v>
      </c>
      <c r="P102" s="664"/>
      <c r="Q102" s="675">
        <v>80.73</v>
      </c>
    </row>
    <row r="103" spans="1:17" ht="14.4" customHeight="1" x14ac:dyDescent="0.3">
      <c r="A103" s="658" t="s">
        <v>516</v>
      </c>
      <c r="B103" s="659" t="s">
        <v>4506</v>
      </c>
      <c r="C103" s="659" t="s">
        <v>4507</v>
      </c>
      <c r="D103" s="659" t="s">
        <v>4532</v>
      </c>
      <c r="E103" s="659" t="s">
        <v>4533</v>
      </c>
      <c r="F103" s="674">
        <v>18.100000000000001</v>
      </c>
      <c r="G103" s="674">
        <v>2825.95</v>
      </c>
      <c r="H103" s="674">
        <v>1</v>
      </c>
      <c r="I103" s="674">
        <v>156.12983425414362</v>
      </c>
      <c r="J103" s="674"/>
      <c r="K103" s="674"/>
      <c r="L103" s="674"/>
      <c r="M103" s="674"/>
      <c r="N103" s="674">
        <v>15.3</v>
      </c>
      <c r="O103" s="674">
        <v>4321.74</v>
      </c>
      <c r="P103" s="664">
        <v>1.5293051894053327</v>
      </c>
      <c r="Q103" s="675">
        <v>282.46666666666664</v>
      </c>
    </row>
    <row r="104" spans="1:17" ht="14.4" customHeight="1" x14ac:dyDescent="0.3">
      <c r="A104" s="658" t="s">
        <v>516</v>
      </c>
      <c r="B104" s="659" t="s">
        <v>4506</v>
      </c>
      <c r="C104" s="659" t="s">
        <v>4507</v>
      </c>
      <c r="D104" s="659" t="s">
        <v>4534</v>
      </c>
      <c r="E104" s="659" t="s">
        <v>2307</v>
      </c>
      <c r="F104" s="674">
        <v>16.599999999999998</v>
      </c>
      <c r="G104" s="674">
        <v>9874.7000000000007</v>
      </c>
      <c r="H104" s="674">
        <v>1</v>
      </c>
      <c r="I104" s="674">
        <v>594.86144578313269</v>
      </c>
      <c r="J104" s="674">
        <v>23.9</v>
      </c>
      <c r="K104" s="674">
        <v>9055.9</v>
      </c>
      <c r="L104" s="674">
        <v>0.9170810252463365</v>
      </c>
      <c r="M104" s="674">
        <v>378.90794979079499</v>
      </c>
      <c r="N104" s="674">
        <v>25.999999999999996</v>
      </c>
      <c r="O104" s="674">
        <v>9873.4999999999982</v>
      </c>
      <c r="P104" s="664">
        <v>0.99987847732082979</v>
      </c>
      <c r="Q104" s="675">
        <v>379.75</v>
      </c>
    </row>
    <row r="105" spans="1:17" ht="14.4" customHeight="1" x14ac:dyDescent="0.3">
      <c r="A105" s="658" t="s">
        <v>516</v>
      </c>
      <c r="B105" s="659" t="s">
        <v>4506</v>
      </c>
      <c r="C105" s="659" t="s">
        <v>4507</v>
      </c>
      <c r="D105" s="659" t="s">
        <v>4535</v>
      </c>
      <c r="E105" s="659" t="s">
        <v>4536</v>
      </c>
      <c r="F105" s="674">
        <v>3</v>
      </c>
      <c r="G105" s="674">
        <v>17307.54</v>
      </c>
      <c r="H105" s="674">
        <v>1</v>
      </c>
      <c r="I105" s="674">
        <v>5769.18</v>
      </c>
      <c r="J105" s="674"/>
      <c r="K105" s="674"/>
      <c r="L105" s="674"/>
      <c r="M105" s="674"/>
      <c r="N105" s="674"/>
      <c r="O105" s="674"/>
      <c r="P105" s="664"/>
      <c r="Q105" s="675"/>
    </row>
    <row r="106" spans="1:17" ht="14.4" customHeight="1" x14ac:dyDescent="0.3">
      <c r="A106" s="658" t="s">
        <v>516</v>
      </c>
      <c r="B106" s="659" t="s">
        <v>4506</v>
      </c>
      <c r="C106" s="659" t="s">
        <v>4507</v>
      </c>
      <c r="D106" s="659" t="s">
        <v>4537</v>
      </c>
      <c r="E106" s="659" t="s">
        <v>2313</v>
      </c>
      <c r="F106" s="674"/>
      <c r="G106" s="674"/>
      <c r="H106" s="674"/>
      <c r="I106" s="674"/>
      <c r="J106" s="674">
        <v>1</v>
      </c>
      <c r="K106" s="674">
        <v>40.950000000000003</v>
      </c>
      <c r="L106" s="674"/>
      <c r="M106" s="674">
        <v>40.950000000000003</v>
      </c>
      <c r="N106" s="674"/>
      <c r="O106" s="674"/>
      <c r="P106" s="664"/>
      <c r="Q106" s="675"/>
    </row>
    <row r="107" spans="1:17" ht="14.4" customHeight="1" x14ac:dyDescent="0.3">
      <c r="A107" s="658" t="s">
        <v>516</v>
      </c>
      <c r="B107" s="659" t="s">
        <v>4506</v>
      </c>
      <c r="C107" s="659" t="s">
        <v>4507</v>
      </c>
      <c r="D107" s="659" t="s">
        <v>4538</v>
      </c>
      <c r="E107" s="659" t="s">
        <v>4539</v>
      </c>
      <c r="F107" s="674">
        <v>0.1</v>
      </c>
      <c r="G107" s="674">
        <v>193.91</v>
      </c>
      <c r="H107" s="674">
        <v>1</v>
      </c>
      <c r="I107" s="674">
        <v>1939.1</v>
      </c>
      <c r="J107" s="674"/>
      <c r="K107" s="674"/>
      <c r="L107" s="674"/>
      <c r="M107" s="674"/>
      <c r="N107" s="674"/>
      <c r="O107" s="674"/>
      <c r="P107" s="664"/>
      <c r="Q107" s="675"/>
    </row>
    <row r="108" spans="1:17" ht="14.4" customHeight="1" x14ac:dyDescent="0.3">
      <c r="A108" s="658" t="s">
        <v>516</v>
      </c>
      <c r="B108" s="659" t="s">
        <v>4506</v>
      </c>
      <c r="C108" s="659" t="s">
        <v>4507</v>
      </c>
      <c r="D108" s="659" t="s">
        <v>4540</v>
      </c>
      <c r="E108" s="659" t="s">
        <v>4541</v>
      </c>
      <c r="F108" s="674">
        <v>5</v>
      </c>
      <c r="G108" s="674">
        <v>336.75</v>
      </c>
      <c r="H108" s="674">
        <v>1</v>
      </c>
      <c r="I108" s="674">
        <v>67.349999999999994</v>
      </c>
      <c r="J108" s="674"/>
      <c r="K108" s="674"/>
      <c r="L108" s="674"/>
      <c r="M108" s="674"/>
      <c r="N108" s="674"/>
      <c r="O108" s="674"/>
      <c r="P108" s="664"/>
      <c r="Q108" s="675"/>
    </row>
    <row r="109" spans="1:17" ht="14.4" customHeight="1" x14ac:dyDescent="0.3">
      <c r="A109" s="658" t="s">
        <v>516</v>
      </c>
      <c r="B109" s="659" t="s">
        <v>4506</v>
      </c>
      <c r="C109" s="659" t="s">
        <v>4507</v>
      </c>
      <c r="D109" s="659" t="s">
        <v>4542</v>
      </c>
      <c r="E109" s="659" t="s">
        <v>4543</v>
      </c>
      <c r="F109" s="674"/>
      <c r="G109" s="674"/>
      <c r="H109" s="674"/>
      <c r="I109" s="674"/>
      <c r="J109" s="674">
        <v>0.7</v>
      </c>
      <c r="K109" s="674">
        <v>2748.13</v>
      </c>
      <c r="L109" s="674"/>
      <c r="M109" s="674">
        <v>3925.9000000000005</v>
      </c>
      <c r="N109" s="674">
        <v>4.4000000000000004</v>
      </c>
      <c r="O109" s="674">
        <v>17273.96</v>
      </c>
      <c r="P109" s="664"/>
      <c r="Q109" s="675">
        <v>3925.8999999999996</v>
      </c>
    </row>
    <row r="110" spans="1:17" ht="14.4" customHeight="1" x14ac:dyDescent="0.3">
      <c r="A110" s="658" t="s">
        <v>516</v>
      </c>
      <c r="B110" s="659" t="s">
        <v>4506</v>
      </c>
      <c r="C110" s="659" t="s">
        <v>4507</v>
      </c>
      <c r="D110" s="659" t="s">
        <v>4544</v>
      </c>
      <c r="E110" s="659" t="s">
        <v>4545</v>
      </c>
      <c r="F110" s="674">
        <v>1.4</v>
      </c>
      <c r="G110" s="674">
        <v>4327.54</v>
      </c>
      <c r="H110" s="674">
        <v>1</v>
      </c>
      <c r="I110" s="674">
        <v>3091.1000000000004</v>
      </c>
      <c r="J110" s="674"/>
      <c r="K110" s="674"/>
      <c r="L110" s="674"/>
      <c r="M110" s="674"/>
      <c r="N110" s="674"/>
      <c r="O110" s="674"/>
      <c r="P110" s="664"/>
      <c r="Q110" s="675"/>
    </row>
    <row r="111" spans="1:17" ht="14.4" customHeight="1" x14ac:dyDescent="0.3">
      <c r="A111" s="658" t="s">
        <v>516</v>
      </c>
      <c r="B111" s="659" t="s">
        <v>4506</v>
      </c>
      <c r="C111" s="659" t="s">
        <v>4507</v>
      </c>
      <c r="D111" s="659" t="s">
        <v>4546</v>
      </c>
      <c r="E111" s="659" t="s">
        <v>4547</v>
      </c>
      <c r="F111" s="674"/>
      <c r="G111" s="674"/>
      <c r="H111" s="674"/>
      <c r="I111" s="674"/>
      <c r="J111" s="674"/>
      <c r="K111" s="674"/>
      <c r="L111" s="674"/>
      <c r="M111" s="674"/>
      <c r="N111" s="674">
        <v>28</v>
      </c>
      <c r="O111" s="674">
        <v>3208.24</v>
      </c>
      <c r="P111" s="664"/>
      <c r="Q111" s="675">
        <v>114.58</v>
      </c>
    </row>
    <row r="112" spans="1:17" ht="14.4" customHeight="1" x14ac:dyDescent="0.3">
      <c r="A112" s="658" t="s">
        <v>516</v>
      </c>
      <c r="B112" s="659" t="s">
        <v>4506</v>
      </c>
      <c r="C112" s="659" t="s">
        <v>4507</v>
      </c>
      <c r="D112" s="659" t="s">
        <v>4548</v>
      </c>
      <c r="E112" s="659" t="s">
        <v>4549</v>
      </c>
      <c r="F112" s="674">
        <v>20</v>
      </c>
      <c r="G112" s="674">
        <v>12547.4</v>
      </c>
      <c r="H112" s="674">
        <v>1</v>
      </c>
      <c r="I112" s="674">
        <v>627.37</v>
      </c>
      <c r="J112" s="674">
        <v>12</v>
      </c>
      <c r="K112" s="674">
        <v>2749.92</v>
      </c>
      <c r="L112" s="674">
        <v>0.21916253566475924</v>
      </c>
      <c r="M112" s="674">
        <v>229.16</v>
      </c>
      <c r="N112" s="674"/>
      <c r="O112" s="674"/>
      <c r="P112" s="664"/>
      <c r="Q112" s="675"/>
    </row>
    <row r="113" spans="1:17" ht="14.4" customHeight="1" x14ac:dyDescent="0.3">
      <c r="A113" s="658" t="s">
        <v>516</v>
      </c>
      <c r="B113" s="659" t="s">
        <v>4506</v>
      </c>
      <c r="C113" s="659" t="s">
        <v>4507</v>
      </c>
      <c r="D113" s="659" t="s">
        <v>4550</v>
      </c>
      <c r="E113" s="659" t="s">
        <v>4551</v>
      </c>
      <c r="F113" s="674"/>
      <c r="G113" s="674"/>
      <c r="H113" s="674"/>
      <c r="I113" s="674"/>
      <c r="J113" s="674">
        <v>1</v>
      </c>
      <c r="K113" s="674">
        <v>3535.84</v>
      </c>
      <c r="L113" s="674"/>
      <c r="M113" s="674">
        <v>3535.84</v>
      </c>
      <c r="N113" s="674"/>
      <c r="O113" s="674"/>
      <c r="P113" s="664"/>
      <c r="Q113" s="675"/>
    </row>
    <row r="114" spans="1:17" ht="14.4" customHeight="1" x14ac:dyDescent="0.3">
      <c r="A114" s="658" t="s">
        <v>516</v>
      </c>
      <c r="B114" s="659" t="s">
        <v>4506</v>
      </c>
      <c r="C114" s="659" t="s">
        <v>4507</v>
      </c>
      <c r="D114" s="659" t="s">
        <v>4552</v>
      </c>
      <c r="E114" s="659" t="s">
        <v>4553</v>
      </c>
      <c r="F114" s="674"/>
      <c r="G114" s="674"/>
      <c r="H114" s="674"/>
      <c r="I114" s="674"/>
      <c r="J114" s="674"/>
      <c r="K114" s="674"/>
      <c r="L114" s="674"/>
      <c r="M114" s="674"/>
      <c r="N114" s="674">
        <v>2</v>
      </c>
      <c r="O114" s="674">
        <v>434.02</v>
      </c>
      <c r="P114" s="664"/>
      <c r="Q114" s="675">
        <v>217.01</v>
      </c>
    </row>
    <row r="115" spans="1:17" ht="14.4" customHeight="1" x14ac:dyDescent="0.3">
      <c r="A115" s="658" t="s">
        <v>516</v>
      </c>
      <c r="B115" s="659" t="s">
        <v>4506</v>
      </c>
      <c r="C115" s="659" t="s">
        <v>4507</v>
      </c>
      <c r="D115" s="659" t="s">
        <v>4554</v>
      </c>
      <c r="E115" s="659" t="s">
        <v>1487</v>
      </c>
      <c r="F115" s="674">
        <v>4.0999999999999996</v>
      </c>
      <c r="G115" s="674">
        <v>364.76</v>
      </c>
      <c r="H115" s="674">
        <v>1</v>
      </c>
      <c r="I115" s="674">
        <v>88.965853658536588</v>
      </c>
      <c r="J115" s="674">
        <v>5.0999999999999996</v>
      </c>
      <c r="K115" s="674">
        <v>494.00999999999993</v>
      </c>
      <c r="L115" s="674">
        <v>1.3543425814234016</v>
      </c>
      <c r="M115" s="674">
        <v>96.864705882352936</v>
      </c>
      <c r="N115" s="674">
        <v>4.2</v>
      </c>
      <c r="O115" s="674">
        <v>407.22</v>
      </c>
      <c r="P115" s="664">
        <v>1.1164053075995175</v>
      </c>
      <c r="Q115" s="675">
        <v>96.957142857142856</v>
      </c>
    </row>
    <row r="116" spans="1:17" ht="14.4" customHeight="1" x14ac:dyDescent="0.3">
      <c r="A116" s="658" t="s">
        <v>516</v>
      </c>
      <c r="B116" s="659" t="s">
        <v>4506</v>
      </c>
      <c r="C116" s="659" t="s">
        <v>4507</v>
      </c>
      <c r="D116" s="659" t="s">
        <v>4555</v>
      </c>
      <c r="E116" s="659" t="s">
        <v>1573</v>
      </c>
      <c r="F116" s="674">
        <v>9.66</v>
      </c>
      <c r="G116" s="674">
        <v>6061.84</v>
      </c>
      <c r="H116" s="674">
        <v>1</v>
      </c>
      <c r="I116" s="674">
        <v>627.5196687370601</v>
      </c>
      <c r="J116" s="674"/>
      <c r="K116" s="674"/>
      <c r="L116" s="674"/>
      <c r="M116" s="674"/>
      <c r="N116" s="674"/>
      <c r="O116" s="674"/>
      <c r="P116" s="664"/>
      <c r="Q116" s="675"/>
    </row>
    <row r="117" spans="1:17" ht="14.4" customHeight="1" x14ac:dyDescent="0.3">
      <c r="A117" s="658" t="s">
        <v>516</v>
      </c>
      <c r="B117" s="659" t="s">
        <v>4506</v>
      </c>
      <c r="C117" s="659" t="s">
        <v>4507</v>
      </c>
      <c r="D117" s="659" t="s">
        <v>4556</v>
      </c>
      <c r="E117" s="659" t="s">
        <v>4557</v>
      </c>
      <c r="F117" s="674">
        <v>1</v>
      </c>
      <c r="G117" s="674">
        <v>1301.17</v>
      </c>
      <c r="H117" s="674">
        <v>1</v>
      </c>
      <c r="I117" s="674">
        <v>1301.17</v>
      </c>
      <c r="J117" s="674">
        <v>1</v>
      </c>
      <c r="K117" s="674">
        <v>1345.88</v>
      </c>
      <c r="L117" s="674">
        <v>1.0343613824481044</v>
      </c>
      <c r="M117" s="674">
        <v>1345.88</v>
      </c>
      <c r="N117" s="674">
        <v>3</v>
      </c>
      <c r="O117" s="674">
        <v>4037.6400000000003</v>
      </c>
      <c r="P117" s="664">
        <v>3.1030841473443131</v>
      </c>
      <c r="Q117" s="675">
        <v>1345.88</v>
      </c>
    </row>
    <row r="118" spans="1:17" ht="14.4" customHeight="1" x14ac:dyDescent="0.3">
      <c r="A118" s="658" t="s">
        <v>516</v>
      </c>
      <c r="B118" s="659" t="s">
        <v>4506</v>
      </c>
      <c r="C118" s="659" t="s">
        <v>4507</v>
      </c>
      <c r="D118" s="659" t="s">
        <v>4558</v>
      </c>
      <c r="E118" s="659" t="s">
        <v>4559</v>
      </c>
      <c r="F118" s="674"/>
      <c r="G118" s="674"/>
      <c r="H118" s="674"/>
      <c r="I118" s="674"/>
      <c r="J118" s="674"/>
      <c r="K118" s="674"/>
      <c r="L118" s="674"/>
      <c r="M118" s="674"/>
      <c r="N118" s="674">
        <v>0.1</v>
      </c>
      <c r="O118" s="674">
        <v>165.15</v>
      </c>
      <c r="P118" s="664"/>
      <c r="Q118" s="675">
        <v>1651.5</v>
      </c>
    </row>
    <row r="119" spans="1:17" ht="14.4" customHeight="1" x14ac:dyDescent="0.3">
      <c r="A119" s="658" t="s">
        <v>516</v>
      </c>
      <c r="B119" s="659" t="s">
        <v>4506</v>
      </c>
      <c r="C119" s="659" t="s">
        <v>4507</v>
      </c>
      <c r="D119" s="659" t="s">
        <v>4560</v>
      </c>
      <c r="E119" s="659" t="s">
        <v>1515</v>
      </c>
      <c r="F119" s="674"/>
      <c r="G119" s="674"/>
      <c r="H119" s="674"/>
      <c r="I119" s="674"/>
      <c r="J119" s="674">
        <v>0.2</v>
      </c>
      <c r="K119" s="674">
        <v>229.99</v>
      </c>
      <c r="L119" s="674"/>
      <c r="M119" s="674">
        <v>1149.95</v>
      </c>
      <c r="N119" s="674"/>
      <c r="O119" s="674"/>
      <c r="P119" s="664"/>
      <c r="Q119" s="675"/>
    </row>
    <row r="120" spans="1:17" ht="14.4" customHeight="1" x14ac:dyDescent="0.3">
      <c r="A120" s="658" t="s">
        <v>516</v>
      </c>
      <c r="B120" s="659" t="s">
        <v>4506</v>
      </c>
      <c r="C120" s="659" t="s">
        <v>4507</v>
      </c>
      <c r="D120" s="659" t="s">
        <v>4561</v>
      </c>
      <c r="E120" s="659" t="s">
        <v>4562</v>
      </c>
      <c r="F120" s="674"/>
      <c r="G120" s="674"/>
      <c r="H120" s="674"/>
      <c r="I120" s="674"/>
      <c r="J120" s="674">
        <v>0.7</v>
      </c>
      <c r="K120" s="674">
        <v>438.97</v>
      </c>
      <c r="L120" s="674"/>
      <c r="M120" s="674">
        <v>627.1</v>
      </c>
      <c r="N120" s="674"/>
      <c r="O120" s="674"/>
      <c r="P120" s="664"/>
      <c r="Q120" s="675"/>
    </row>
    <row r="121" spans="1:17" ht="14.4" customHeight="1" x14ac:dyDescent="0.3">
      <c r="A121" s="658" t="s">
        <v>516</v>
      </c>
      <c r="B121" s="659" t="s">
        <v>4506</v>
      </c>
      <c r="C121" s="659" t="s">
        <v>4507</v>
      </c>
      <c r="D121" s="659" t="s">
        <v>4563</v>
      </c>
      <c r="E121" s="659" t="s">
        <v>4564</v>
      </c>
      <c r="F121" s="674"/>
      <c r="G121" s="674"/>
      <c r="H121" s="674"/>
      <c r="I121" s="674"/>
      <c r="J121" s="674"/>
      <c r="K121" s="674"/>
      <c r="L121" s="674"/>
      <c r="M121" s="674"/>
      <c r="N121" s="674">
        <v>0.17</v>
      </c>
      <c r="O121" s="674">
        <v>616.77</v>
      </c>
      <c r="P121" s="664"/>
      <c r="Q121" s="675">
        <v>3628.0588235294113</v>
      </c>
    </row>
    <row r="122" spans="1:17" ht="14.4" customHeight="1" x14ac:dyDescent="0.3">
      <c r="A122" s="658" t="s">
        <v>516</v>
      </c>
      <c r="B122" s="659" t="s">
        <v>4506</v>
      </c>
      <c r="C122" s="659" t="s">
        <v>4507</v>
      </c>
      <c r="D122" s="659" t="s">
        <v>4565</v>
      </c>
      <c r="E122" s="659" t="s">
        <v>4566</v>
      </c>
      <c r="F122" s="674"/>
      <c r="G122" s="674"/>
      <c r="H122" s="674"/>
      <c r="I122" s="674"/>
      <c r="J122" s="674"/>
      <c r="K122" s="674"/>
      <c r="L122" s="674"/>
      <c r="M122" s="674"/>
      <c r="N122" s="674">
        <v>1.1000000000000001</v>
      </c>
      <c r="O122" s="674">
        <v>4318.49</v>
      </c>
      <c r="P122" s="664"/>
      <c r="Q122" s="675">
        <v>3925.8999999999996</v>
      </c>
    </row>
    <row r="123" spans="1:17" ht="14.4" customHeight="1" x14ac:dyDescent="0.3">
      <c r="A123" s="658" t="s">
        <v>516</v>
      </c>
      <c r="B123" s="659" t="s">
        <v>4506</v>
      </c>
      <c r="C123" s="659" t="s">
        <v>4567</v>
      </c>
      <c r="D123" s="659" t="s">
        <v>4568</v>
      </c>
      <c r="E123" s="659" t="s">
        <v>4359</v>
      </c>
      <c r="F123" s="674">
        <v>88</v>
      </c>
      <c r="G123" s="674">
        <v>227499.36000000004</v>
      </c>
      <c r="H123" s="674">
        <v>1</v>
      </c>
      <c r="I123" s="674">
        <v>2585.2200000000007</v>
      </c>
      <c r="J123" s="674">
        <v>93</v>
      </c>
      <c r="K123" s="674">
        <v>250887.32999999996</v>
      </c>
      <c r="L123" s="674">
        <v>1.1028045529446759</v>
      </c>
      <c r="M123" s="674">
        <v>2697.7132258064512</v>
      </c>
      <c r="N123" s="674">
        <v>121</v>
      </c>
      <c r="O123" s="674">
        <v>330173.91000000003</v>
      </c>
      <c r="P123" s="664">
        <v>1.4513179729384731</v>
      </c>
      <c r="Q123" s="675">
        <v>2728.7100000000005</v>
      </c>
    </row>
    <row r="124" spans="1:17" ht="14.4" customHeight="1" x14ac:dyDescent="0.3">
      <c r="A124" s="658" t="s">
        <v>516</v>
      </c>
      <c r="B124" s="659" t="s">
        <v>4506</v>
      </c>
      <c r="C124" s="659" t="s">
        <v>4567</v>
      </c>
      <c r="D124" s="659" t="s">
        <v>4569</v>
      </c>
      <c r="E124" s="659" t="s">
        <v>4359</v>
      </c>
      <c r="F124" s="674">
        <v>1</v>
      </c>
      <c r="G124" s="674">
        <v>9039.01</v>
      </c>
      <c r="H124" s="674">
        <v>1</v>
      </c>
      <c r="I124" s="674">
        <v>9039.01</v>
      </c>
      <c r="J124" s="674"/>
      <c r="K124" s="674"/>
      <c r="L124" s="674"/>
      <c r="M124" s="674"/>
      <c r="N124" s="674"/>
      <c r="O124" s="674"/>
      <c r="P124" s="664"/>
      <c r="Q124" s="675"/>
    </row>
    <row r="125" spans="1:17" ht="14.4" customHeight="1" x14ac:dyDescent="0.3">
      <c r="A125" s="658" t="s">
        <v>516</v>
      </c>
      <c r="B125" s="659" t="s">
        <v>4506</v>
      </c>
      <c r="C125" s="659" t="s">
        <v>4567</v>
      </c>
      <c r="D125" s="659" t="s">
        <v>4570</v>
      </c>
      <c r="E125" s="659" t="s">
        <v>4359</v>
      </c>
      <c r="F125" s="674">
        <v>25</v>
      </c>
      <c r="G125" s="674">
        <v>21551.38</v>
      </c>
      <c r="H125" s="674">
        <v>1</v>
      </c>
      <c r="I125" s="674">
        <v>862.05520000000001</v>
      </c>
      <c r="J125" s="674">
        <v>18</v>
      </c>
      <c r="K125" s="674">
        <v>16440.3</v>
      </c>
      <c r="L125" s="674">
        <v>0.7628421010626697</v>
      </c>
      <c r="M125" s="674">
        <v>913.34999999999991</v>
      </c>
      <c r="N125" s="674">
        <v>33</v>
      </c>
      <c r="O125" s="674">
        <v>30543.81</v>
      </c>
      <c r="P125" s="664">
        <v>1.4172554147344625</v>
      </c>
      <c r="Q125" s="675">
        <v>925.57</v>
      </c>
    </row>
    <row r="126" spans="1:17" ht="14.4" customHeight="1" x14ac:dyDescent="0.3">
      <c r="A126" s="658" t="s">
        <v>516</v>
      </c>
      <c r="B126" s="659" t="s">
        <v>4506</v>
      </c>
      <c r="C126" s="659" t="s">
        <v>4571</v>
      </c>
      <c r="D126" s="659" t="s">
        <v>4572</v>
      </c>
      <c r="E126" s="659" t="s">
        <v>4573</v>
      </c>
      <c r="F126" s="674"/>
      <c r="G126" s="674"/>
      <c r="H126" s="674"/>
      <c r="I126" s="674"/>
      <c r="J126" s="674"/>
      <c r="K126" s="674"/>
      <c r="L126" s="674"/>
      <c r="M126" s="674"/>
      <c r="N126" s="674">
        <v>2</v>
      </c>
      <c r="O126" s="674">
        <v>4620</v>
      </c>
      <c r="P126" s="664"/>
      <c r="Q126" s="675">
        <v>2310</v>
      </c>
    </row>
    <row r="127" spans="1:17" ht="14.4" customHeight="1" x14ac:dyDescent="0.3">
      <c r="A127" s="658" t="s">
        <v>516</v>
      </c>
      <c r="B127" s="659" t="s">
        <v>4506</v>
      </c>
      <c r="C127" s="659" t="s">
        <v>4571</v>
      </c>
      <c r="D127" s="659" t="s">
        <v>4574</v>
      </c>
      <c r="E127" s="659" t="s">
        <v>4575</v>
      </c>
      <c r="F127" s="674">
        <v>4</v>
      </c>
      <c r="G127" s="674">
        <v>180085.88</v>
      </c>
      <c r="H127" s="674">
        <v>1</v>
      </c>
      <c r="I127" s="674">
        <v>45021.47</v>
      </c>
      <c r="J127" s="674">
        <v>14</v>
      </c>
      <c r="K127" s="674">
        <v>630300.58000000007</v>
      </c>
      <c r="L127" s="674">
        <v>3.5000000000000004</v>
      </c>
      <c r="M127" s="674">
        <v>45021.470000000008</v>
      </c>
      <c r="N127" s="674">
        <v>11</v>
      </c>
      <c r="O127" s="674">
        <v>495236.17000000004</v>
      </c>
      <c r="P127" s="664">
        <v>2.75</v>
      </c>
      <c r="Q127" s="675">
        <v>45021.47</v>
      </c>
    </row>
    <row r="128" spans="1:17" ht="14.4" customHeight="1" x14ac:dyDescent="0.3">
      <c r="A128" s="658" t="s">
        <v>516</v>
      </c>
      <c r="B128" s="659" t="s">
        <v>4506</v>
      </c>
      <c r="C128" s="659" t="s">
        <v>4571</v>
      </c>
      <c r="D128" s="659" t="s">
        <v>4576</v>
      </c>
      <c r="E128" s="659" t="s">
        <v>4577</v>
      </c>
      <c r="F128" s="674">
        <v>191</v>
      </c>
      <c r="G128" s="674">
        <v>11269</v>
      </c>
      <c r="H128" s="674">
        <v>1</v>
      </c>
      <c r="I128" s="674">
        <v>59</v>
      </c>
      <c r="J128" s="674"/>
      <c r="K128" s="674"/>
      <c r="L128" s="674"/>
      <c r="M128" s="674"/>
      <c r="N128" s="674"/>
      <c r="O128" s="674"/>
      <c r="P128" s="664"/>
      <c r="Q128" s="675"/>
    </row>
    <row r="129" spans="1:17" ht="14.4" customHeight="1" x14ac:dyDescent="0.3">
      <c r="A129" s="658" t="s">
        <v>516</v>
      </c>
      <c r="B129" s="659" t="s">
        <v>4506</v>
      </c>
      <c r="C129" s="659" t="s">
        <v>4571</v>
      </c>
      <c r="D129" s="659" t="s">
        <v>4578</v>
      </c>
      <c r="E129" s="659" t="s">
        <v>4579</v>
      </c>
      <c r="F129" s="674">
        <v>10</v>
      </c>
      <c r="G129" s="674">
        <v>713755.1</v>
      </c>
      <c r="H129" s="674">
        <v>1</v>
      </c>
      <c r="I129" s="674">
        <v>71375.509999999995</v>
      </c>
      <c r="J129" s="674">
        <v>4</v>
      </c>
      <c r="K129" s="674">
        <v>285502.03999999998</v>
      </c>
      <c r="L129" s="674">
        <v>0.39999999999999997</v>
      </c>
      <c r="M129" s="674">
        <v>71375.509999999995</v>
      </c>
      <c r="N129" s="674">
        <v>2</v>
      </c>
      <c r="O129" s="674">
        <v>142751.01999999999</v>
      </c>
      <c r="P129" s="664">
        <v>0.19999999999999998</v>
      </c>
      <c r="Q129" s="675">
        <v>71375.509999999995</v>
      </c>
    </row>
    <row r="130" spans="1:17" ht="14.4" customHeight="1" x14ac:dyDescent="0.3">
      <c r="A130" s="658" t="s">
        <v>516</v>
      </c>
      <c r="B130" s="659" t="s">
        <v>4506</v>
      </c>
      <c r="C130" s="659" t="s">
        <v>4571</v>
      </c>
      <c r="D130" s="659" t="s">
        <v>4580</v>
      </c>
      <c r="E130" s="659" t="s">
        <v>4581</v>
      </c>
      <c r="F130" s="674">
        <v>1</v>
      </c>
      <c r="G130" s="674">
        <v>54904.24</v>
      </c>
      <c r="H130" s="674">
        <v>1</v>
      </c>
      <c r="I130" s="674">
        <v>54904.24</v>
      </c>
      <c r="J130" s="674"/>
      <c r="K130" s="674"/>
      <c r="L130" s="674"/>
      <c r="M130" s="674"/>
      <c r="N130" s="674"/>
      <c r="O130" s="674"/>
      <c r="P130" s="664"/>
      <c r="Q130" s="675"/>
    </row>
    <row r="131" spans="1:17" ht="14.4" customHeight="1" x14ac:dyDescent="0.3">
      <c r="A131" s="658" t="s">
        <v>516</v>
      </c>
      <c r="B131" s="659" t="s">
        <v>4506</v>
      </c>
      <c r="C131" s="659" t="s">
        <v>4571</v>
      </c>
      <c r="D131" s="659" t="s">
        <v>4582</v>
      </c>
      <c r="E131" s="659" t="s">
        <v>4583</v>
      </c>
      <c r="F131" s="674"/>
      <c r="G131" s="674"/>
      <c r="H131" s="674"/>
      <c r="I131" s="674"/>
      <c r="J131" s="674">
        <v>2</v>
      </c>
      <c r="K131" s="674">
        <v>89162.5</v>
      </c>
      <c r="L131" s="674"/>
      <c r="M131" s="674">
        <v>44581.25</v>
      </c>
      <c r="N131" s="674"/>
      <c r="O131" s="674"/>
      <c r="P131" s="664"/>
      <c r="Q131" s="675"/>
    </row>
    <row r="132" spans="1:17" ht="14.4" customHeight="1" x14ac:dyDescent="0.3">
      <c r="A132" s="658" t="s">
        <v>516</v>
      </c>
      <c r="B132" s="659" t="s">
        <v>4506</v>
      </c>
      <c r="C132" s="659" t="s">
        <v>4571</v>
      </c>
      <c r="D132" s="659" t="s">
        <v>4584</v>
      </c>
      <c r="E132" s="659" t="s">
        <v>4585</v>
      </c>
      <c r="F132" s="674">
        <v>3</v>
      </c>
      <c r="G132" s="674">
        <v>133743.75</v>
      </c>
      <c r="H132" s="674">
        <v>1</v>
      </c>
      <c r="I132" s="674">
        <v>44581.25</v>
      </c>
      <c r="J132" s="674">
        <v>1</v>
      </c>
      <c r="K132" s="674">
        <v>44581.25</v>
      </c>
      <c r="L132" s="674">
        <v>0.33333333333333331</v>
      </c>
      <c r="M132" s="674">
        <v>44581.25</v>
      </c>
      <c r="N132" s="674">
        <v>4</v>
      </c>
      <c r="O132" s="674">
        <v>178325</v>
      </c>
      <c r="P132" s="664">
        <v>1.3333333333333333</v>
      </c>
      <c r="Q132" s="675">
        <v>44581.25</v>
      </c>
    </row>
    <row r="133" spans="1:17" ht="14.4" customHeight="1" x14ac:dyDescent="0.3">
      <c r="A133" s="658" t="s">
        <v>516</v>
      </c>
      <c r="B133" s="659" t="s">
        <v>4506</v>
      </c>
      <c r="C133" s="659" t="s">
        <v>4571</v>
      </c>
      <c r="D133" s="659" t="s">
        <v>4586</v>
      </c>
      <c r="E133" s="659" t="s">
        <v>4587</v>
      </c>
      <c r="F133" s="674">
        <v>1</v>
      </c>
      <c r="G133" s="674">
        <v>129657</v>
      </c>
      <c r="H133" s="674">
        <v>1</v>
      </c>
      <c r="I133" s="674">
        <v>129657</v>
      </c>
      <c r="J133" s="674"/>
      <c r="K133" s="674"/>
      <c r="L133" s="674"/>
      <c r="M133" s="674"/>
      <c r="N133" s="674"/>
      <c r="O133" s="674"/>
      <c r="P133" s="664"/>
      <c r="Q133" s="675"/>
    </row>
    <row r="134" spans="1:17" ht="14.4" customHeight="1" x14ac:dyDescent="0.3">
      <c r="A134" s="658" t="s">
        <v>516</v>
      </c>
      <c r="B134" s="659" t="s">
        <v>4506</v>
      </c>
      <c r="C134" s="659" t="s">
        <v>4571</v>
      </c>
      <c r="D134" s="659" t="s">
        <v>4588</v>
      </c>
      <c r="E134" s="659" t="s">
        <v>4589</v>
      </c>
      <c r="F134" s="674">
        <v>2</v>
      </c>
      <c r="G134" s="674">
        <v>20828.84</v>
      </c>
      <c r="H134" s="674">
        <v>1</v>
      </c>
      <c r="I134" s="674">
        <v>10414.42</v>
      </c>
      <c r="J134" s="674">
        <v>3</v>
      </c>
      <c r="K134" s="674">
        <v>31243.260000000002</v>
      </c>
      <c r="L134" s="674">
        <v>1.5</v>
      </c>
      <c r="M134" s="674">
        <v>10414.42</v>
      </c>
      <c r="N134" s="674">
        <v>1</v>
      </c>
      <c r="O134" s="674">
        <v>10414.42</v>
      </c>
      <c r="P134" s="664">
        <v>0.5</v>
      </c>
      <c r="Q134" s="675">
        <v>10414.42</v>
      </c>
    </row>
    <row r="135" spans="1:17" ht="14.4" customHeight="1" x14ac:dyDescent="0.3">
      <c r="A135" s="658" t="s">
        <v>516</v>
      </c>
      <c r="B135" s="659" t="s">
        <v>4506</v>
      </c>
      <c r="C135" s="659" t="s">
        <v>4571</v>
      </c>
      <c r="D135" s="659" t="s">
        <v>4590</v>
      </c>
      <c r="E135" s="659" t="s">
        <v>4591</v>
      </c>
      <c r="F135" s="674">
        <v>71</v>
      </c>
      <c r="G135" s="674">
        <v>1253292</v>
      </c>
      <c r="H135" s="674">
        <v>1</v>
      </c>
      <c r="I135" s="674">
        <v>17652</v>
      </c>
      <c r="J135" s="674">
        <v>43</v>
      </c>
      <c r="K135" s="674">
        <v>759036</v>
      </c>
      <c r="L135" s="674">
        <v>0.60563380281690138</v>
      </c>
      <c r="M135" s="674">
        <v>17652</v>
      </c>
      <c r="N135" s="674">
        <v>63</v>
      </c>
      <c r="O135" s="674">
        <v>1112076</v>
      </c>
      <c r="P135" s="664">
        <v>0.88732394366197187</v>
      </c>
      <c r="Q135" s="675">
        <v>17652</v>
      </c>
    </row>
    <row r="136" spans="1:17" ht="14.4" customHeight="1" x14ac:dyDescent="0.3">
      <c r="A136" s="658" t="s">
        <v>516</v>
      </c>
      <c r="B136" s="659" t="s">
        <v>4506</v>
      </c>
      <c r="C136" s="659" t="s">
        <v>4571</v>
      </c>
      <c r="D136" s="659" t="s">
        <v>4592</v>
      </c>
      <c r="E136" s="659" t="s">
        <v>4593</v>
      </c>
      <c r="F136" s="674">
        <v>71</v>
      </c>
      <c r="G136" s="674">
        <v>474635</v>
      </c>
      <c r="H136" s="674">
        <v>1</v>
      </c>
      <c r="I136" s="674">
        <v>6685</v>
      </c>
      <c r="J136" s="674">
        <v>43</v>
      </c>
      <c r="K136" s="674">
        <v>287455</v>
      </c>
      <c r="L136" s="674">
        <v>0.60563380281690138</v>
      </c>
      <c r="M136" s="674">
        <v>6685</v>
      </c>
      <c r="N136" s="674">
        <v>63</v>
      </c>
      <c r="O136" s="674">
        <v>421155</v>
      </c>
      <c r="P136" s="664">
        <v>0.88732394366197187</v>
      </c>
      <c r="Q136" s="675">
        <v>6685</v>
      </c>
    </row>
    <row r="137" spans="1:17" ht="14.4" customHeight="1" x14ac:dyDescent="0.3">
      <c r="A137" s="658" t="s">
        <v>516</v>
      </c>
      <c r="B137" s="659" t="s">
        <v>4506</v>
      </c>
      <c r="C137" s="659" t="s">
        <v>4571</v>
      </c>
      <c r="D137" s="659" t="s">
        <v>4594</v>
      </c>
      <c r="E137" s="659" t="s">
        <v>4595</v>
      </c>
      <c r="F137" s="674">
        <v>20</v>
      </c>
      <c r="G137" s="674">
        <v>357700</v>
      </c>
      <c r="H137" s="674">
        <v>1</v>
      </c>
      <c r="I137" s="674">
        <v>17885</v>
      </c>
      <c r="J137" s="674">
        <v>38</v>
      </c>
      <c r="K137" s="674">
        <v>679630</v>
      </c>
      <c r="L137" s="674">
        <v>1.9</v>
      </c>
      <c r="M137" s="674">
        <v>17885</v>
      </c>
      <c r="N137" s="674">
        <v>42</v>
      </c>
      <c r="O137" s="674">
        <v>751170</v>
      </c>
      <c r="P137" s="664">
        <v>2.1</v>
      </c>
      <c r="Q137" s="675">
        <v>17885</v>
      </c>
    </row>
    <row r="138" spans="1:17" ht="14.4" customHeight="1" x14ac:dyDescent="0.3">
      <c r="A138" s="658" t="s">
        <v>516</v>
      </c>
      <c r="B138" s="659" t="s">
        <v>4506</v>
      </c>
      <c r="C138" s="659" t="s">
        <v>4571</v>
      </c>
      <c r="D138" s="659" t="s">
        <v>4596</v>
      </c>
      <c r="E138" s="659" t="s">
        <v>4597</v>
      </c>
      <c r="F138" s="674">
        <v>20</v>
      </c>
      <c r="G138" s="674">
        <v>136400</v>
      </c>
      <c r="H138" s="674">
        <v>1</v>
      </c>
      <c r="I138" s="674">
        <v>6820</v>
      </c>
      <c r="J138" s="674">
        <v>38</v>
      </c>
      <c r="K138" s="674">
        <v>259160</v>
      </c>
      <c r="L138" s="674">
        <v>1.9</v>
      </c>
      <c r="M138" s="674">
        <v>6820</v>
      </c>
      <c r="N138" s="674">
        <v>42</v>
      </c>
      <c r="O138" s="674">
        <v>286440</v>
      </c>
      <c r="P138" s="664">
        <v>2.1</v>
      </c>
      <c r="Q138" s="675">
        <v>6820</v>
      </c>
    </row>
    <row r="139" spans="1:17" ht="14.4" customHeight="1" x14ac:dyDescent="0.3">
      <c r="A139" s="658" t="s">
        <v>516</v>
      </c>
      <c r="B139" s="659" t="s">
        <v>4506</v>
      </c>
      <c r="C139" s="659" t="s">
        <v>4571</v>
      </c>
      <c r="D139" s="659" t="s">
        <v>4598</v>
      </c>
      <c r="E139" s="659" t="s">
        <v>4599</v>
      </c>
      <c r="F139" s="674">
        <v>67</v>
      </c>
      <c r="G139" s="674">
        <v>475700</v>
      </c>
      <c r="H139" s="674">
        <v>1</v>
      </c>
      <c r="I139" s="674">
        <v>7100</v>
      </c>
      <c r="J139" s="674">
        <v>56</v>
      </c>
      <c r="K139" s="674">
        <v>397600</v>
      </c>
      <c r="L139" s="674">
        <v>0.83582089552238803</v>
      </c>
      <c r="M139" s="674">
        <v>7100</v>
      </c>
      <c r="N139" s="674">
        <v>103</v>
      </c>
      <c r="O139" s="674">
        <v>731300</v>
      </c>
      <c r="P139" s="664">
        <v>1.5373134328358209</v>
      </c>
      <c r="Q139" s="675">
        <v>7100</v>
      </c>
    </row>
    <row r="140" spans="1:17" ht="14.4" customHeight="1" x14ac:dyDescent="0.3">
      <c r="A140" s="658" t="s">
        <v>516</v>
      </c>
      <c r="B140" s="659" t="s">
        <v>4506</v>
      </c>
      <c r="C140" s="659" t="s">
        <v>4571</v>
      </c>
      <c r="D140" s="659" t="s">
        <v>4600</v>
      </c>
      <c r="E140" s="659" t="s">
        <v>4601</v>
      </c>
      <c r="F140" s="674">
        <v>20</v>
      </c>
      <c r="G140" s="674">
        <v>176000</v>
      </c>
      <c r="H140" s="674">
        <v>1</v>
      </c>
      <c r="I140" s="674">
        <v>8800</v>
      </c>
      <c r="J140" s="674">
        <v>38</v>
      </c>
      <c r="K140" s="674">
        <v>334400</v>
      </c>
      <c r="L140" s="674">
        <v>1.9</v>
      </c>
      <c r="M140" s="674">
        <v>8800</v>
      </c>
      <c r="N140" s="674">
        <v>42</v>
      </c>
      <c r="O140" s="674">
        <v>369600</v>
      </c>
      <c r="P140" s="664">
        <v>2.1</v>
      </c>
      <c r="Q140" s="675">
        <v>8800</v>
      </c>
    </row>
    <row r="141" spans="1:17" ht="14.4" customHeight="1" x14ac:dyDescent="0.3">
      <c r="A141" s="658" t="s">
        <v>516</v>
      </c>
      <c r="B141" s="659" t="s">
        <v>4506</v>
      </c>
      <c r="C141" s="659" t="s">
        <v>4571</v>
      </c>
      <c r="D141" s="659" t="s">
        <v>4602</v>
      </c>
      <c r="E141" s="659" t="s">
        <v>4603</v>
      </c>
      <c r="F141" s="674">
        <v>63</v>
      </c>
      <c r="G141" s="674">
        <v>73395</v>
      </c>
      <c r="H141" s="674">
        <v>1</v>
      </c>
      <c r="I141" s="674">
        <v>1165</v>
      </c>
      <c r="J141" s="674">
        <v>80</v>
      </c>
      <c r="K141" s="674">
        <v>93200</v>
      </c>
      <c r="L141" s="674">
        <v>1.2698412698412698</v>
      </c>
      <c r="M141" s="674">
        <v>1165</v>
      </c>
      <c r="N141" s="674">
        <v>102</v>
      </c>
      <c r="O141" s="674">
        <v>118830</v>
      </c>
      <c r="P141" s="664">
        <v>1.6190476190476191</v>
      </c>
      <c r="Q141" s="675">
        <v>1165</v>
      </c>
    </row>
    <row r="142" spans="1:17" ht="14.4" customHeight="1" x14ac:dyDescent="0.3">
      <c r="A142" s="658" t="s">
        <v>516</v>
      </c>
      <c r="B142" s="659" t="s">
        <v>4506</v>
      </c>
      <c r="C142" s="659" t="s">
        <v>4571</v>
      </c>
      <c r="D142" s="659" t="s">
        <v>4604</v>
      </c>
      <c r="E142" s="659" t="s">
        <v>4605</v>
      </c>
      <c r="F142" s="674">
        <v>43</v>
      </c>
      <c r="G142" s="674">
        <v>31906</v>
      </c>
      <c r="H142" s="674">
        <v>1</v>
      </c>
      <c r="I142" s="674">
        <v>742</v>
      </c>
      <c r="J142" s="674">
        <v>50</v>
      </c>
      <c r="K142" s="674">
        <v>37100</v>
      </c>
      <c r="L142" s="674">
        <v>1.1627906976744187</v>
      </c>
      <c r="M142" s="674">
        <v>742</v>
      </c>
      <c r="N142" s="674">
        <v>67</v>
      </c>
      <c r="O142" s="674">
        <v>49714</v>
      </c>
      <c r="P142" s="664">
        <v>1.558139534883721</v>
      </c>
      <c r="Q142" s="675">
        <v>742</v>
      </c>
    </row>
    <row r="143" spans="1:17" ht="14.4" customHeight="1" x14ac:dyDescent="0.3">
      <c r="A143" s="658" t="s">
        <v>516</v>
      </c>
      <c r="B143" s="659" t="s">
        <v>4506</v>
      </c>
      <c r="C143" s="659" t="s">
        <v>4571</v>
      </c>
      <c r="D143" s="659" t="s">
        <v>4606</v>
      </c>
      <c r="E143" s="659" t="s">
        <v>4607</v>
      </c>
      <c r="F143" s="674">
        <v>77</v>
      </c>
      <c r="G143" s="674">
        <v>40502</v>
      </c>
      <c r="H143" s="674">
        <v>1</v>
      </c>
      <c r="I143" s="674">
        <v>526</v>
      </c>
      <c r="J143" s="674">
        <v>93</v>
      </c>
      <c r="K143" s="674">
        <v>48918</v>
      </c>
      <c r="L143" s="674">
        <v>1.2077922077922079</v>
      </c>
      <c r="M143" s="674">
        <v>526</v>
      </c>
      <c r="N143" s="674">
        <v>124</v>
      </c>
      <c r="O143" s="674">
        <v>65224</v>
      </c>
      <c r="P143" s="664">
        <v>1.6103896103896105</v>
      </c>
      <c r="Q143" s="675">
        <v>526</v>
      </c>
    </row>
    <row r="144" spans="1:17" ht="14.4" customHeight="1" x14ac:dyDescent="0.3">
      <c r="A144" s="658" t="s">
        <v>516</v>
      </c>
      <c r="B144" s="659" t="s">
        <v>4506</v>
      </c>
      <c r="C144" s="659" t="s">
        <v>4571</v>
      </c>
      <c r="D144" s="659" t="s">
        <v>4608</v>
      </c>
      <c r="E144" s="659" t="s">
        <v>4609</v>
      </c>
      <c r="F144" s="674">
        <v>1</v>
      </c>
      <c r="G144" s="674">
        <v>33837.269999999997</v>
      </c>
      <c r="H144" s="674">
        <v>1</v>
      </c>
      <c r="I144" s="674">
        <v>33837.269999999997</v>
      </c>
      <c r="J144" s="674"/>
      <c r="K144" s="674"/>
      <c r="L144" s="674"/>
      <c r="M144" s="674"/>
      <c r="N144" s="674"/>
      <c r="O144" s="674"/>
      <c r="P144" s="664"/>
      <c r="Q144" s="675"/>
    </row>
    <row r="145" spans="1:17" ht="14.4" customHeight="1" x14ac:dyDescent="0.3">
      <c r="A145" s="658" t="s">
        <v>516</v>
      </c>
      <c r="B145" s="659" t="s">
        <v>4506</v>
      </c>
      <c r="C145" s="659" t="s">
        <v>4571</v>
      </c>
      <c r="D145" s="659" t="s">
        <v>4610</v>
      </c>
      <c r="E145" s="659" t="s">
        <v>4611</v>
      </c>
      <c r="F145" s="674">
        <v>3</v>
      </c>
      <c r="G145" s="674">
        <v>140175</v>
      </c>
      <c r="H145" s="674">
        <v>1</v>
      </c>
      <c r="I145" s="674">
        <v>46725</v>
      </c>
      <c r="J145" s="674">
        <v>6</v>
      </c>
      <c r="K145" s="674">
        <v>280350</v>
      </c>
      <c r="L145" s="674">
        <v>2</v>
      </c>
      <c r="M145" s="674">
        <v>46725</v>
      </c>
      <c r="N145" s="674">
        <v>5</v>
      </c>
      <c r="O145" s="674">
        <v>233625</v>
      </c>
      <c r="P145" s="664">
        <v>1.6666666666666667</v>
      </c>
      <c r="Q145" s="675">
        <v>46725</v>
      </c>
    </row>
    <row r="146" spans="1:17" ht="14.4" customHeight="1" x14ac:dyDescent="0.3">
      <c r="A146" s="658" t="s">
        <v>516</v>
      </c>
      <c r="B146" s="659" t="s">
        <v>4506</v>
      </c>
      <c r="C146" s="659" t="s">
        <v>4571</v>
      </c>
      <c r="D146" s="659" t="s">
        <v>4612</v>
      </c>
      <c r="E146" s="659" t="s">
        <v>4613</v>
      </c>
      <c r="F146" s="674">
        <v>43</v>
      </c>
      <c r="G146" s="674">
        <v>39452.959999999999</v>
      </c>
      <c r="H146" s="674">
        <v>1</v>
      </c>
      <c r="I146" s="674">
        <v>917.51069767441857</v>
      </c>
      <c r="J146" s="674">
        <v>52</v>
      </c>
      <c r="K146" s="674">
        <v>48663.679999999993</v>
      </c>
      <c r="L146" s="674">
        <v>1.2334608100380806</v>
      </c>
      <c r="M146" s="674">
        <v>935.83999999999992</v>
      </c>
      <c r="N146" s="674">
        <v>87</v>
      </c>
      <c r="O146" s="674">
        <v>81418.080000000002</v>
      </c>
      <c r="P146" s="664">
        <v>2.0636748167944816</v>
      </c>
      <c r="Q146" s="675">
        <v>935.84</v>
      </c>
    </row>
    <row r="147" spans="1:17" ht="14.4" customHeight="1" x14ac:dyDescent="0.3">
      <c r="A147" s="658" t="s">
        <v>516</v>
      </c>
      <c r="B147" s="659" t="s">
        <v>4506</v>
      </c>
      <c r="C147" s="659" t="s">
        <v>4571</v>
      </c>
      <c r="D147" s="659" t="s">
        <v>4614</v>
      </c>
      <c r="E147" s="659" t="s">
        <v>4615</v>
      </c>
      <c r="F147" s="674">
        <v>3</v>
      </c>
      <c r="G147" s="674">
        <v>21254.55</v>
      </c>
      <c r="H147" s="674">
        <v>1</v>
      </c>
      <c r="I147" s="674">
        <v>7084.8499999999995</v>
      </c>
      <c r="J147" s="674">
        <v>7</v>
      </c>
      <c r="K147" s="674">
        <v>50781.850000000006</v>
      </c>
      <c r="L147" s="674">
        <v>2.3892225429378655</v>
      </c>
      <c r="M147" s="674">
        <v>7254.5500000000011</v>
      </c>
      <c r="N147" s="674">
        <v>16</v>
      </c>
      <c r="O147" s="674">
        <v>116072.8</v>
      </c>
      <c r="P147" s="664">
        <v>5.4610800981436922</v>
      </c>
      <c r="Q147" s="675">
        <v>7254.55</v>
      </c>
    </row>
    <row r="148" spans="1:17" ht="14.4" customHeight="1" x14ac:dyDescent="0.3">
      <c r="A148" s="658" t="s">
        <v>516</v>
      </c>
      <c r="B148" s="659" t="s">
        <v>4506</v>
      </c>
      <c r="C148" s="659" t="s">
        <v>4571</v>
      </c>
      <c r="D148" s="659" t="s">
        <v>4616</v>
      </c>
      <c r="E148" s="659" t="s">
        <v>4617</v>
      </c>
      <c r="F148" s="674">
        <v>40</v>
      </c>
      <c r="G148" s="674">
        <v>70560</v>
      </c>
      <c r="H148" s="674">
        <v>1</v>
      </c>
      <c r="I148" s="674">
        <v>1764</v>
      </c>
      <c r="J148" s="674"/>
      <c r="K148" s="674"/>
      <c r="L148" s="674"/>
      <c r="M148" s="674"/>
      <c r="N148" s="674"/>
      <c r="O148" s="674"/>
      <c r="P148" s="664"/>
      <c r="Q148" s="675"/>
    </row>
    <row r="149" spans="1:17" ht="14.4" customHeight="1" x14ac:dyDescent="0.3">
      <c r="A149" s="658" t="s">
        <v>516</v>
      </c>
      <c r="B149" s="659" t="s">
        <v>4506</v>
      </c>
      <c r="C149" s="659" t="s">
        <v>4571</v>
      </c>
      <c r="D149" s="659" t="s">
        <v>4618</v>
      </c>
      <c r="E149" s="659" t="s">
        <v>4619</v>
      </c>
      <c r="F149" s="674">
        <v>1</v>
      </c>
      <c r="G149" s="674">
        <v>8644</v>
      </c>
      <c r="H149" s="674">
        <v>1</v>
      </c>
      <c r="I149" s="674">
        <v>8644</v>
      </c>
      <c r="J149" s="674"/>
      <c r="K149" s="674"/>
      <c r="L149" s="674"/>
      <c r="M149" s="674"/>
      <c r="N149" s="674">
        <v>1</v>
      </c>
      <c r="O149" s="674">
        <v>8644</v>
      </c>
      <c r="P149" s="664">
        <v>1</v>
      </c>
      <c r="Q149" s="675">
        <v>8644</v>
      </c>
    </row>
    <row r="150" spans="1:17" ht="14.4" customHeight="1" x14ac:dyDescent="0.3">
      <c r="A150" s="658" t="s">
        <v>516</v>
      </c>
      <c r="B150" s="659" t="s">
        <v>4506</v>
      </c>
      <c r="C150" s="659" t="s">
        <v>4571</v>
      </c>
      <c r="D150" s="659" t="s">
        <v>4620</v>
      </c>
      <c r="E150" s="659" t="s">
        <v>4621</v>
      </c>
      <c r="F150" s="674">
        <v>2</v>
      </c>
      <c r="G150" s="674">
        <v>77706.539999999994</v>
      </c>
      <c r="H150" s="674">
        <v>1</v>
      </c>
      <c r="I150" s="674">
        <v>38853.269999999997</v>
      </c>
      <c r="J150" s="674">
        <v>6</v>
      </c>
      <c r="K150" s="674">
        <v>233119.61999999997</v>
      </c>
      <c r="L150" s="674">
        <v>3</v>
      </c>
      <c r="M150" s="674">
        <v>38853.269999999997</v>
      </c>
      <c r="N150" s="674">
        <v>6</v>
      </c>
      <c r="O150" s="674">
        <v>233119.62</v>
      </c>
      <c r="P150" s="664">
        <v>3</v>
      </c>
      <c r="Q150" s="675">
        <v>38853.269999999997</v>
      </c>
    </row>
    <row r="151" spans="1:17" ht="14.4" customHeight="1" x14ac:dyDescent="0.3">
      <c r="A151" s="658" t="s">
        <v>516</v>
      </c>
      <c r="B151" s="659" t="s">
        <v>4506</v>
      </c>
      <c r="C151" s="659" t="s">
        <v>4571</v>
      </c>
      <c r="D151" s="659" t="s">
        <v>4622</v>
      </c>
      <c r="E151" s="659" t="s">
        <v>4623</v>
      </c>
      <c r="F151" s="674">
        <v>1</v>
      </c>
      <c r="G151" s="674">
        <v>124900</v>
      </c>
      <c r="H151" s="674">
        <v>1</v>
      </c>
      <c r="I151" s="674">
        <v>124900</v>
      </c>
      <c r="J151" s="674"/>
      <c r="K151" s="674"/>
      <c r="L151" s="674"/>
      <c r="M151" s="674"/>
      <c r="N151" s="674"/>
      <c r="O151" s="674"/>
      <c r="P151" s="664"/>
      <c r="Q151" s="675"/>
    </row>
    <row r="152" spans="1:17" ht="14.4" customHeight="1" x14ac:dyDescent="0.3">
      <c r="A152" s="658" t="s">
        <v>516</v>
      </c>
      <c r="B152" s="659" t="s">
        <v>4506</v>
      </c>
      <c r="C152" s="659" t="s">
        <v>4571</v>
      </c>
      <c r="D152" s="659" t="s">
        <v>4624</v>
      </c>
      <c r="E152" s="659" t="s">
        <v>4625</v>
      </c>
      <c r="F152" s="674">
        <v>1</v>
      </c>
      <c r="G152" s="674">
        <v>51900</v>
      </c>
      <c r="H152" s="674">
        <v>1</v>
      </c>
      <c r="I152" s="674">
        <v>51900</v>
      </c>
      <c r="J152" s="674"/>
      <c r="K152" s="674"/>
      <c r="L152" s="674"/>
      <c r="M152" s="674"/>
      <c r="N152" s="674"/>
      <c r="O152" s="674"/>
      <c r="P152" s="664"/>
      <c r="Q152" s="675"/>
    </row>
    <row r="153" spans="1:17" ht="14.4" customHeight="1" x14ac:dyDescent="0.3">
      <c r="A153" s="658" t="s">
        <v>516</v>
      </c>
      <c r="B153" s="659" t="s">
        <v>4506</v>
      </c>
      <c r="C153" s="659" t="s">
        <v>4571</v>
      </c>
      <c r="D153" s="659" t="s">
        <v>4626</v>
      </c>
      <c r="E153" s="659" t="s">
        <v>4627</v>
      </c>
      <c r="F153" s="674"/>
      <c r="G153" s="674"/>
      <c r="H153" s="674"/>
      <c r="I153" s="674"/>
      <c r="J153" s="674">
        <v>1</v>
      </c>
      <c r="K153" s="674">
        <v>2976</v>
      </c>
      <c r="L153" s="674"/>
      <c r="M153" s="674">
        <v>2976</v>
      </c>
      <c r="N153" s="674">
        <v>2</v>
      </c>
      <c r="O153" s="674">
        <v>5952</v>
      </c>
      <c r="P153" s="664"/>
      <c r="Q153" s="675">
        <v>2976</v>
      </c>
    </row>
    <row r="154" spans="1:17" ht="14.4" customHeight="1" x14ac:dyDescent="0.3">
      <c r="A154" s="658" t="s">
        <v>516</v>
      </c>
      <c r="B154" s="659" t="s">
        <v>4506</v>
      </c>
      <c r="C154" s="659" t="s">
        <v>4571</v>
      </c>
      <c r="D154" s="659" t="s">
        <v>4628</v>
      </c>
      <c r="E154" s="659" t="s">
        <v>4629</v>
      </c>
      <c r="F154" s="674">
        <v>46</v>
      </c>
      <c r="G154" s="674">
        <v>79590.639999999985</v>
      </c>
      <c r="H154" s="674">
        <v>1</v>
      </c>
      <c r="I154" s="674">
        <v>1730.2313043478257</v>
      </c>
      <c r="J154" s="674">
        <v>39</v>
      </c>
      <c r="K154" s="674">
        <v>53069.25</v>
      </c>
      <c r="L154" s="674">
        <v>0.66677752559848757</v>
      </c>
      <c r="M154" s="674">
        <v>1360.75</v>
      </c>
      <c r="N154" s="674">
        <v>56</v>
      </c>
      <c r="O154" s="674">
        <v>76202</v>
      </c>
      <c r="P154" s="664">
        <v>0.9574241393209052</v>
      </c>
      <c r="Q154" s="675">
        <v>1360.75</v>
      </c>
    </row>
    <row r="155" spans="1:17" ht="14.4" customHeight="1" x14ac:dyDescent="0.3">
      <c r="A155" s="658" t="s">
        <v>516</v>
      </c>
      <c r="B155" s="659" t="s">
        <v>4506</v>
      </c>
      <c r="C155" s="659" t="s">
        <v>4571</v>
      </c>
      <c r="D155" s="659" t="s">
        <v>4630</v>
      </c>
      <c r="E155" s="659" t="s">
        <v>4631</v>
      </c>
      <c r="F155" s="674">
        <v>30</v>
      </c>
      <c r="G155" s="674">
        <v>140325</v>
      </c>
      <c r="H155" s="674">
        <v>1</v>
      </c>
      <c r="I155" s="674">
        <v>4677.5</v>
      </c>
      <c r="J155" s="674">
        <v>7</v>
      </c>
      <c r="K155" s="674">
        <v>32742.5</v>
      </c>
      <c r="L155" s="674">
        <v>0.23333333333333334</v>
      </c>
      <c r="M155" s="674">
        <v>4677.5</v>
      </c>
      <c r="N155" s="674">
        <v>20</v>
      </c>
      <c r="O155" s="674">
        <v>93550</v>
      </c>
      <c r="P155" s="664">
        <v>0.66666666666666663</v>
      </c>
      <c r="Q155" s="675">
        <v>4677.5</v>
      </c>
    </row>
    <row r="156" spans="1:17" ht="14.4" customHeight="1" x14ac:dyDescent="0.3">
      <c r="A156" s="658" t="s">
        <v>516</v>
      </c>
      <c r="B156" s="659" t="s">
        <v>4506</v>
      </c>
      <c r="C156" s="659" t="s">
        <v>4571</v>
      </c>
      <c r="D156" s="659" t="s">
        <v>4632</v>
      </c>
      <c r="E156" s="659" t="s">
        <v>4633</v>
      </c>
      <c r="F156" s="674">
        <v>11</v>
      </c>
      <c r="G156" s="674">
        <v>203162.39999999997</v>
      </c>
      <c r="H156" s="674">
        <v>1</v>
      </c>
      <c r="I156" s="674">
        <v>18469.309090909086</v>
      </c>
      <c r="J156" s="674">
        <v>3</v>
      </c>
      <c r="K156" s="674">
        <v>56858.879999999997</v>
      </c>
      <c r="L156" s="674">
        <v>0.27986910963839767</v>
      </c>
      <c r="M156" s="674">
        <v>18952.96</v>
      </c>
      <c r="N156" s="674">
        <v>3</v>
      </c>
      <c r="O156" s="674">
        <v>56858.879999999997</v>
      </c>
      <c r="P156" s="664">
        <v>0.27986910963839767</v>
      </c>
      <c r="Q156" s="675">
        <v>18952.96</v>
      </c>
    </row>
    <row r="157" spans="1:17" ht="14.4" customHeight="1" x14ac:dyDescent="0.3">
      <c r="A157" s="658" t="s">
        <v>516</v>
      </c>
      <c r="B157" s="659" t="s">
        <v>4506</v>
      </c>
      <c r="C157" s="659" t="s">
        <v>4571</v>
      </c>
      <c r="D157" s="659" t="s">
        <v>4634</v>
      </c>
      <c r="E157" s="659" t="s">
        <v>4635</v>
      </c>
      <c r="F157" s="674">
        <v>1</v>
      </c>
      <c r="G157" s="674">
        <v>2860.36</v>
      </c>
      <c r="H157" s="674">
        <v>1</v>
      </c>
      <c r="I157" s="674">
        <v>2860.36</v>
      </c>
      <c r="J157" s="674"/>
      <c r="K157" s="674"/>
      <c r="L157" s="674"/>
      <c r="M157" s="674"/>
      <c r="N157" s="674"/>
      <c r="O157" s="674"/>
      <c r="P157" s="664"/>
      <c r="Q157" s="675"/>
    </row>
    <row r="158" spans="1:17" ht="14.4" customHeight="1" x14ac:dyDescent="0.3">
      <c r="A158" s="658" t="s">
        <v>516</v>
      </c>
      <c r="B158" s="659" t="s">
        <v>4506</v>
      </c>
      <c r="C158" s="659" t="s">
        <v>4571</v>
      </c>
      <c r="D158" s="659" t="s">
        <v>4636</v>
      </c>
      <c r="E158" s="659" t="s">
        <v>4637</v>
      </c>
      <c r="F158" s="674">
        <v>1</v>
      </c>
      <c r="G158" s="674">
        <v>829.09</v>
      </c>
      <c r="H158" s="674">
        <v>1</v>
      </c>
      <c r="I158" s="674">
        <v>829.09</v>
      </c>
      <c r="J158" s="674"/>
      <c r="K158" s="674"/>
      <c r="L158" s="674"/>
      <c r="M158" s="674"/>
      <c r="N158" s="674"/>
      <c r="O158" s="674"/>
      <c r="P158" s="664"/>
      <c r="Q158" s="675"/>
    </row>
    <row r="159" spans="1:17" ht="14.4" customHeight="1" x14ac:dyDescent="0.3">
      <c r="A159" s="658" t="s">
        <v>516</v>
      </c>
      <c r="B159" s="659" t="s">
        <v>4506</v>
      </c>
      <c r="C159" s="659" t="s">
        <v>4571</v>
      </c>
      <c r="D159" s="659" t="s">
        <v>4638</v>
      </c>
      <c r="E159" s="659" t="s">
        <v>4639</v>
      </c>
      <c r="F159" s="674">
        <v>1</v>
      </c>
      <c r="G159" s="674">
        <v>306.87</v>
      </c>
      <c r="H159" s="674">
        <v>1</v>
      </c>
      <c r="I159" s="674">
        <v>306.87</v>
      </c>
      <c r="J159" s="674">
        <v>1</v>
      </c>
      <c r="K159" s="674">
        <v>306.87</v>
      </c>
      <c r="L159" s="674">
        <v>1</v>
      </c>
      <c r="M159" s="674">
        <v>306.87</v>
      </c>
      <c r="N159" s="674"/>
      <c r="O159" s="674"/>
      <c r="P159" s="664"/>
      <c r="Q159" s="675"/>
    </row>
    <row r="160" spans="1:17" ht="14.4" customHeight="1" x14ac:dyDescent="0.3">
      <c r="A160" s="658" t="s">
        <v>516</v>
      </c>
      <c r="B160" s="659" t="s">
        <v>4506</v>
      </c>
      <c r="C160" s="659" t="s">
        <v>4571</v>
      </c>
      <c r="D160" s="659" t="s">
        <v>4640</v>
      </c>
      <c r="E160" s="659" t="s">
        <v>4641</v>
      </c>
      <c r="F160" s="674">
        <v>1</v>
      </c>
      <c r="G160" s="674">
        <v>25900</v>
      </c>
      <c r="H160" s="674">
        <v>1</v>
      </c>
      <c r="I160" s="674">
        <v>25900</v>
      </c>
      <c r="J160" s="674"/>
      <c r="K160" s="674"/>
      <c r="L160" s="674"/>
      <c r="M160" s="674"/>
      <c r="N160" s="674"/>
      <c r="O160" s="674"/>
      <c r="P160" s="664"/>
      <c r="Q160" s="675"/>
    </row>
    <row r="161" spans="1:17" ht="14.4" customHeight="1" x14ac:dyDescent="0.3">
      <c r="A161" s="658" t="s">
        <v>516</v>
      </c>
      <c r="B161" s="659" t="s">
        <v>4506</v>
      </c>
      <c r="C161" s="659" t="s">
        <v>4571</v>
      </c>
      <c r="D161" s="659" t="s">
        <v>4642</v>
      </c>
      <c r="E161" s="659" t="s">
        <v>4643</v>
      </c>
      <c r="F161" s="674">
        <v>2</v>
      </c>
      <c r="G161" s="674">
        <v>88504</v>
      </c>
      <c r="H161" s="674">
        <v>1</v>
      </c>
      <c r="I161" s="674">
        <v>44252</v>
      </c>
      <c r="J161" s="674">
        <v>8</v>
      </c>
      <c r="K161" s="674">
        <v>354016</v>
      </c>
      <c r="L161" s="674">
        <v>4</v>
      </c>
      <c r="M161" s="674">
        <v>44252</v>
      </c>
      <c r="N161" s="674">
        <v>5</v>
      </c>
      <c r="O161" s="674">
        <v>221260</v>
      </c>
      <c r="P161" s="664">
        <v>2.5</v>
      </c>
      <c r="Q161" s="675">
        <v>44252</v>
      </c>
    </row>
    <row r="162" spans="1:17" ht="14.4" customHeight="1" x14ac:dyDescent="0.3">
      <c r="A162" s="658" t="s">
        <v>516</v>
      </c>
      <c r="B162" s="659" t="s">
        <v>4506</v>
      </c>
      <c r="C162" s="659" t="s">
        <v>4571</v>
      </c>
      <c r="D162" s="659" t="s">
        <v>4644</v>
      </c>
      <c r="E162" s="659" t="s">
        <v>4645</v>
      </c>
      <c r="F162" s="674">
        <v>18</v>
      </c>
      <c r="G162" s="674">
        <v>843174</v>
      </c>
      <c r="H162" s="674">
        <v>1</v>
      </c>
      <c r="I162" s="674">
        <v>46843</v>
      </c>
      <c r="J162" s="674">
        <v>7</v>
      </c>
      <c r="K162" s="674">
        <v>327901</v>
      </c>
      <c r="L162" s="674">
        <v>0.3888888888888889</v>
      </c>
      <c r="M162" s="674">
        <v>46843</v>
      </c>
      <c r="N162" s="674">
        <v>4</v>
      </c>
      <c r="O162" s="674">
        <v>187372</v>
      </c>
      <c r="P162" s="664">
        <v>0.22222222222222221</v>
      </c>
      <c r="Q162" s="675">
        <v>46843</v>
      </c>
    </row>
    <row r="163" spans="1:17" ht="14.4" customHeight="1" x14ac:dyDescent="0.3">
      <c r="A163" s="658" t="s">
        <v>516</v>
      </c>
      <c r="B163" s="659" t="s">
        <v>4506</v>
      </c>
      <c r="C163" s="659" t="s">
        <v>4571</v>
      </c>
      <c r="D163" s="659" t="s">
        <v>4646</v>
      </c>
      <c r="E163" s="659" t="s">
        <v>4647</v>
      </c>
      <c r="F163" s="674">
        <v>11</v>
      </c>
      <c r="G163" s="674">
        <v>20218</v>
      </c>
      <c r="H163" s="674">
        <v>1</v>
      </c>
      <c r="I163" s="674">
        <v>1838</v>
      </c>
      <c r="J163" s="674">
        <v>13</v>
      </c>
      <c r="K163" s="674">
        <v>23894</v>
      </c>
      <c r="L163" s="674">
        <v>1.1818181818181819</v>
      </c>
      <c r="M163" s="674">
        <v>1838</v>
      </c>
      <c r="N163" s="674">
        <v>17</v>
      </c>
      <c r="O163" s="674">
        <v>31246</v>
      </c>
      <c r="P163" s="664">
        <v>1.5454545454545454</v>
      </c>
      <c r="Q163" s="675">
        <v>1838</v>
      </c>
    </row>
    <row r="164" spans="1:17" ht="14.4" customHeight="1" x14ac:dyDescent="0.3">
      <c r="A164" s="658" t="s">
        <v>516</v>
      </c>
      <c r="B164" s="659" t="s">
        <v>4506</v>
      </c>
      <c r="C164" s="659" t="s">
        <v>4571</v>
      </c>
      <c r="D164" s="659" t="s">
        <v>4648</v>
      </c>
      <c r="E164" s="659" t="s">
        <v>4649</v>
      </c>
      <c r="F164" s="674"/>
      <c r="G164" s="674"/>
      <c r="H164" s="674"/>
      <c r="I164" s="674"/>
      <c r="J164" s="674"/>
      <c r="K164" s="674"/>
      <c r="L164" s="674"/>
      <c r="M164" s="674"/>
      <c r="N164" s="674">
        <v>1</v>
      </c>
      <c r="O164" s="674">
        <v>69228.990000000005</v>
      </c>
      <c r="P164" s="664"/>
      <c r="Q164" s="675">
        <v>69228.990000000005</v>
      </c>
    </row>
    <row r="165" spans="1:17" ht="14.4" customHeight="1" x14ac:dyDescent="0.3">
      <c r="A165" s="658" t="s">
        <v>516</v>
      </c>
      <c r="B165" s="659" t="s">
        <v>4506</v>
      </c>
      <c r="C165" s="659" t="s">
        <v>4571</v>
      </c>
      <c r="D165" s="659" t="s">
        <v>4650</v>
      </c>
      <c r="E165" s="659" t="s">
        <v>4651</v>
      </c>
      <c r="F165" s="674">
        <v>1</v>
      </c>
      <c r="G165" s="674">
        <v>7348.8</v>
      </c>
      <c r="H165" s="674">
        <v>1</v>
      </c>
      <c r="I165" s="674">
        <v>7348.8</v>
      </c>
      <c r="J165" s="674"/>
      <c r="K165" s="674"/>
      <c r="L165" s="674"/>
      <c r="M165" s="674"/>
      <c r="N165" s="674"/>
      <c r="O165" s="674"/>
      <c r="P165" s="664"/>
      <c r="Q165" s="675"/>
    </row>
    <row r="166" spans="1:17" ht="14.4" customHeight="1" x14ac:dyDescent="0.3">
      <c r="A166" s="658" t="s">
        <v>516</v>
      </c>
      <c r="B166" s="659" t="s">
        <v>4506</v>
      </c>
      <c r="C166" s="659" t="s">
        <v>4571</v>
      </c>
      <c r="D166" s="659" t="s">
        <v>4652</v>
      </c>
      <c r="E166" s="659" t="s">
        <v>4653</v>
      </c>
      <c r="F166" s="674">
        <v>2</v>
      </c>
      <c r="G166" s="674">
        <v>51394</v>
      </c>
      <c r="H166" s="674">
        <v>1</v>
      </c>
      <c r="I166" s="674">
        <v>25697</v>
      </c>
      <c r="J166" s="674">
        <v>5</v>
      </c>
      <c r="K166" s="674">
        <v>128485</v>
      </c>
      <c r="L166" s="674">
        <v>2.5</v>
      </c>
      <c r="M166" s="674">
        <v>25697</v>
      </c>
      <c r="N166" s="674">
        <v>4</v>
      </c>
      <c r="O166" s="674">
        <v>102788</v>
      </c>
      <c r="P166" s="664">
        <v>2</v>
      </c>
      <c r="Q166" s="675">
        <v>25697</v>
      </c>
    </row>
    <row r="167" spans="1:17" ht="14.4" customHeight="1" x14ac:dyDescent="0.3">
      <c r="A167" s="658" t="s">
        <v>516</v>
      </c>
      <c r="B167" s="659" t="s">
        <v>4506</v>
      </c>
      <c r="C167" s="659" t="s">
        <v>4571</v>
      </c>
      <c r="D167" s="659" t="s">
        <v>4654</v>
      </c>
      <c r="E167" s="659" t="s">
        <v>4655</v>
      </c>
      <c r="F167" s="674">
        <v>6</v>
      </c>
      <c r="G167" s="674">
        <v>105709.08</v>
      </c>
      <c r="H167" s="674">
        <v>1</v>
      </c>
      <c r="I167" s="674">
        <v>17618.18</v>
      </c>
      <c r="J167" s="674">
        <v>1</v>
      </c>
      <c r="K167" s="674">
        <v>17618.18</v>
      </c>
      <c r="L167" s="674">
        <v>0.16666666666666666</v>
      </c>
      <c r="M167" s="674">
        <v>17618.18</v>
      </c>
      <c r="N167" s="674">
        <v>1</v>
      </c>
      <c r="O167" s="674">
        <v>17618.18</v>
      </c>
      <c r="P167" s="664">
        <v>0.16666666666666666</v>
      </c>
      <c r="Q167" s="675">
        <v>17618.18</v>
      </c>
    </row>
    <row r="168" spans="1:17" ht="14.4" customHeight="1" x14ac:dyDescent="0.3">
      <c r="A168" s="658" t="s">
        <v>516</v>
      </c>
      <c r="B168" s="659" t="s">
        <v>4506</v>
      </c>
      <c r="C168" s="659" t="s">
        <v>4571</v>
      </c>
      <c r="D168" s="659" t="s">
        <v>4656</v>
      </c>
      <c r="E168" s="659" t="s">
        <v>4657</v>
      </c>
      <c r="F168" s="674">
        <v>1</v>
      </c>
      <c r="G168" s="674">
        <v>23836.36</v>
      </c>
      <c r="H168" s="674">
        <v>1</v>
      </c>
      <c r="I168" s="674">
        <v>23836.36</v>
      </c>
      <c r="J168" s="674">
        <v>5</v>
      </c>
      <c r="K168" s="674">
        <v>119181.8</v>
      </c>
      <c r="L168" s="674">
        <v>5</v>
      </c>
      <c r="M168" s="674">
        <v>23836.36</v>
      </c>
      <c r="N168" s="674">
        <v>1</v>
      </c>
      <c r="O168" s="674">
        <v>23836.36</v>
      </c>
      <c r="P168" s="664">
        <v>1</v>
      </c>
      <c r="Q168" s="675">
        <v>23836.36</v>
      </c>
    </row>
    <row r="169" spans="1:17" ht="14.4" customHeight="1" x14ac:dyDescent="0.3">
      <c r="A169" s="658" t="s">
        <v>516</v>
      </c>
      <c r="B169" s="659" t="s">
        <v>4506</v>
      </c>
      <c r="C169" s="659" t="s">
        <v>4571</v>
      </c>
      <c r="D169" s="659" t="s">
        <v>4658</v>
      </c>
      <c r="E169" s="659" t="s">
        <v>4659</v>
      </c>
      <c r="F169" s="674"/>
      <c r="G169" s="674"/>
      <c r="H169" s="674"/>
      <c r="I169" s="674"/>
      <c r="J169" s="674">
        <v>3</v>
      </c>
      <c r="K169" s="674">
        <v>64619.34</v>
      </c>
      <c r="L169" s="674"/>
      <c r="M169" s="674">
        <v>21539.78</v>
      </c>
      <c r="N169" s="674"/>
      <c r="O169" s="674"/>
      <c r="P169" s="664"/>
      <c r="Q169" s="675"/>
    </row>
    <row r="170" spans="1:17" ht="14.4" customHeight="1" x14ac:dyDescent="0.3">
      <c r="A170" s="658" t="s">
        <v>516</v>
      </c>
      <c r="B170" s="659" t="s">
        <v>4506</v>
      </c>
      <c r="C170" s="659" t="s">
        <v>4571</v>
      </c>
      <c r="D170" s="659" t="s">
        <v>4660</v>
      </c>
      <c r="E170" s="659" t="s">
        <v>4661</v>
      </c>
      <c r="F170" s="674"/>
      <c r="G170" s="674"/>
      <c r="H170" s="674"/>
      <c r="I170" s="674"/>
      <c r="J170" s="674">
        <v>8</v>
      </c>
      <c r="K170" s="674">
        <v>39599.040000000001</v>
      </c>
      <c r="L170" s="674"/>
      <c r="M170" s="674">
        <v>4949.88</v>
      </c>
      <c r="N170" s="674">
        <v>7</v>
      </c>
      <c r="O170" s="674">
        <v>34649.160000000003</v>
      </c>
      <c r="P170" s="664"/>
      <c r="Q170" s="675">
        <v>4949.88</v>
      </c>
    </row>
    <row r="171" spans="1:17" ht="14.4" customHeight="1" x14ac:dyDescent="0.3">
      <c r="A171" s="658" t="s">
        <v>516</v>
      </c>
      <c r="B171" s="659" t="s">
        <v>4506</v>
      </c>
      <c r="C171" s="659" t="s">
        <v>4571</v>
      </c>
      <c r="D171" s="659" t="s">
        <v>4662</v>
      </c>
      <c r="E171" s="659" t="s">
        <v>4663</v>
      </c>
      <c r="F171" s="674"/>
      <c r="G171" s="674"/>
      <c r="H171" s="674"/>
      <c r="I171" s="674"/>
      <c r="J171" s="674">
        <v>1</v>
      </c>
      <c r="K171" s="674">
        <v>20441.03</v>
      </c>
      <c r="L171" s="674"/>
      <c r="M171" s="674">
        <v>20441.03</v>
      </c>
      <c r="N171" s="674">
        <v>5</v>
      </c>
      <c r="O171" s="674">
        <v>102205.15</v>
      </c>
      <c r="P171" s="664"/>
      <c r="Q171" s="675">
        <v>20441.03</v>
      </c>
    </row>
    <row r="172" spans="1:17" ht="14.4" customHeight="1" x14ac:dyDescent="0.3">
      <c r="A172" s="658" t="s">
        <v>516</v>
      </c>
      <c r="B172" s="659" t="s">
        <v>4506</v>
      </c>
      <c r="C172" s="659" t="s">
        <v>4571</v>
      </c>
      <c r="D172" s="659" t="s">
        <v>4664</v>
      </c>
      <c r="E172" s="659" t="s">
        <v>4665</v>
      </c>
      <c r="F172" s="674">
        <v>47</v>
      </c>
      <c r="G172" s="674">
        <v>1185467.6199999999</v>
      </c>
      <c r="H172" s="674">
        <v>1</v>
      </c>
      <c r="I172" s="674">
        <v>25222.715319148934</v>
      </c>
      <c r="J172" s="674">
        <v>35</v>
      </c>
      <c r="K172" s="674">
        <v>903709.44999999984</v>
      </c>
      <c r="L172" s="674">
        <v>0.76232318348771089</v>
      </c>
      <c r="M172" s="674">
        <v>25820.269999999997</v>
      </c>
      <c r="N172" s="674">
        <v>36</v>
      </c>
      <c r="O172" s="674">
        <v>929529.72</v>
      </c>
      <c r="P172" s="664">
        <v>0.78410384587307413</v>
      </c>
      <c r="Q172" s="675">
        <v>25820.27</v>
      </c>
    </row>
    <row r="173" spans="1:17" ht="14.4" customHeight="1" x14ac:dyDescent="0.3">
      <c r="A173" s="658" t="s">
        <v>516</v>
      </c>
      <c r="B173" s="659" t="s">
        <v>4506</v>
      </c>
      <c r="C173" s="659" t="s">
        <v>4571</v>
      </c>
      <c r="D173" s="659" t="s">
        <v>4666</v>
      </c>
      <c r="E173" s="659" t="s">
        <v>4667</v>
      </c>
      <c r="F173" s="674">
        <v>14</v>
      </c>
      <c r="G173" s="674">
        <v>198545.44999999998</v>
      </c>
      <c r="H173" s="674">
        <v>1</v>
      </c>
      <c r="I173" s="674">
        <v>14181.817857142856</v>
      </c>
      <c r="J173" s="674">
        <v>18</v>
      </c>
      <c r="K173" s="674">
        <v>261163.62</v>
      </c>
      <c r="L173" s="674">
        <v>1.3153845630811485</v>
      </c>
      <c r="M173" s="674">
        <v>14509.09</v>
      </c>
      <c r="N173" s="674">
        <v>27</v>
      </c>
      <c r="O173" s="674">
        <v>391745.43000000005</v>
      </c>
      <c r="P173" s="664">
        <v>1.9730768446217231</v>
      </c>
      <c r="Q173" s="675">
        <v>14509.090000000002</v>
      </c>
    </row>
    <row r="174" spans="1:17" ht="14.4" customHeight="1" x14ac:dyDescent="0.3">
      <c r="A174" s="658" t="s">
        <v>516</v>
      </c>
      <c r="B174" s="659" t="s">
        <v>4506</v>
      </c>
      <c r="C174" s="659" t="s">
        <v>4571</v>
      </c>
      <c r="D174" s="659" t="s">
        <v>4668</v>
      </c>
      <c r="E174" s="659" t="s">
        <v>4669</v>
      </c>
      <c r="F174" s="674">
        <v>1</v>
      </c>
      <c r="G174" s="674">
        <v>16336</v>
      </c>
      <c r="H174" s="674">
        <v>1</v>
      </c>
      <c r="I174" s="674">
        <v>16336</v>
      </c>
      <c r="J174" s="674"/>
      <c r="K174" s="674"/>
      <c r="L174" s="674"/>
      <c r="M174" s="674"/>
      <c r="N174" s="674">
        <v>3</v>
      </c>
      <c r="O174" s="674">
        <v>49008</v>
      </c>
      <c r="P174" s="664">
        <v>3</v>
      </c>
      <c r="Q174" s="675">
        <v>16336</v>
      </c>
    </row>
    <row r="175" spans="1:17" ht="14.4" customHeight="1" x14ac:dyDescent="0.3">
      <c r="A175" s="658" t="s">
        <v>516</v>
      </c>
      <c r="B175" s="659" t="s">
        <v>4506</v>
      </c>
      <c r="C175" s="659" t="s">
        <v>4571</v>
      </c>
      <c r="D175" s="659" t="s">
        <v>4670</v>
      </c>
      <c r="E175" s="659" t="s">
        <v>4671</v>
      </c>
      <c r="F175" s="674">
        <v>46</v>
      </c>
      <c r="G175" s="674">
        <v>60030</v>
      </c>
      <c r="H175" s="674">
        <v>1</v>
      </c>
      <c r="I175" s="674">
        <v>1305</v>
      </c>
      <c r="J175" s="674">
        <v>62</v>
      </c>
      <c r="K175" s="674">
        <v>80910</v>
      </c>
      <c r="L175" s="674">
        <v>1.3478260869565217</v>
      </c>
      <c r="M175" s="674">
        <v>1305</v>
      </c>
      <c r="N175" s="674">
        <v>84</v>
      </c>
      <c r="O175" s="674">
        <v>109620</v>
      </c>
      <c r="P175" s="664">
        <v>1.826086956521739</v>
      </c>
      <c r="Q175" s="675">
        <v>1305</v>
      </c>
    </row>
    <row r="176" spans="1:17" ht="14.4" customHeight="1" x14ac:dyDescent="0.3">
      <c r="A176" s="658" t="s">
        <v>516</v>
      </c>
      <c r="B176" s="659" t="s">
        <v>4506</v>
      </c>
      <c r="C176" s="659" t="s">
        <v>4571</v>
      </c>
      <c r="D176" s="659" t="s">
        <v>4672</v>
      </c>
      <c r="E176" s="659" t="s">
        <v>4673</v>
      </c>
      <c r="F176" s="674">
        <v>14</v>
      </c>
      <c r="G176" s="674">
        <v>18270</v>
      </c>
      <c r="H176" s="674">
        <v>1</v>
      </c>
      <c r="I176" s="674">
        <v>1305</v>
      </c>
      <c r="J176" s="674"/>
      <c r="K176" s="674"/>
      <c r="L176" s="674"/>
      <c r="M176" s="674"/>
      <c r="N176" s="674"/>
      <c r="O176" s="674"/>
      <c r="P176" s="664"/>
      <c r="Q176" s="675"/>
    </row>
    <row r="177" spans="1:17" ht="14.4" customHeight="1" x14ac:dyDescent="0.3">
      <c r="A177" s="658" t="s">
        <v>516</v>
      </c>
      <c r="B177" s="659" t="s">
        <v>4506</v>
      </c>
      <c r="C177" s="659" t="s">
        <v>4571</v>
      </c>
      <c r="D177" s="659" t="s">
        <v>4674</v>
      </c>
      <c r="E177" s="659" t="s">
        <v>4675</v>
      </c>
      <c r="F177" s="674">
        <v>86</v>
      </c>
      <c r="G177" s="674">
        <v>92708</v>
      </c>
      <c r="H177" s="674">
        <v>1</v>
      </c>
      <c r="I177" s="674">
        <v>1078</v>
      </c>
      <c r="J177" s="674">
        <v>77</v>
      </c>
      <c r="K177" s="674">
        <v>83006</v>
      </c>
      <c r="L177" s="674">
        <v>0.89534883720930236</v>
      </c>
      <c r="M177" s="674">
        <v>1078</v>
      </c>
      <c r="N177" s="674">
        <v>97</v>
      </c>
      <c r="O177" s="674">
        <v>104566</v>
      </c>
      <c r="P177" s="664">
        <v>1.1279069767441861</v>
      </c>
      <c r="Q177" s="675">
        <v>1078</v>
      </c>
    </row>
    <row r="178" spans="1:17" ht="14.4" customHeight="1" x14ac:dyDescent="0.3">
      <c r="A178" s="658" t="s">
        <v>516</v>
      </c>
      <c r="B178" s="659" t="s">
        <v>4506</v>
      </c>
      <c r="C178" s="659" t="s">
        <v>4571</v>
      </c>
      <c r="D178" s="659" t="s">
        <v>4676</v>
      </c>
      <c r="E178" s="659" t="s">
        <v>4677</v>
      </c>
      <c r="F178" s="674"/>
      <c r="G178" s="674"/>
      <c r="H178" s="674"/>
      <c r="I178" s="674"/>
      <c r="J178" s="674">
        <v>1</v>
      </c>
      <c r="K178" s="674">
        <v>8509</v>
      </c>
      <c r="L178" s="674"/>
      <c r="M178" s="674">
        <v>8509</v>
      </c>
      <c r="N178" s="674">
        <v>2</v>
      </c>
      <c r="O178" s="674">
        <v>17018</v>
      </c>
      <c r="P178" s="664"/>
      <c r="Q178" s="675">
        <v>8509</v>
      </c>
    </row>
    <row r="179" spans="1:17" ht="14.4" customHeight="1" x14ac:dyDescent="0.3">
      <c r="A179" s="658" t="s">
        <v>516</v>
      </c>
      <c r="B179" s="659" t="s">
        <v>4506</v>
      </c>
      <c r="C179" s="659" t="s">
        <v>4571</v>
      </c>
      <c r="D179" s="659" t="s">
        <v>4678</v>
      </c>
      <c r="E179" s="659" t="s">
        <v>4679</v>
      </c>
      <c r="F179" s="674">
        <v>6</v>
      </c>
      <c r="G179" s="674">
        <v>34032</v>
      </c>
      <c r="H179" s="674">
        <v>1</v>
      </c>
      <c r="I179" s="674">
        <v>5672</v>
      </c>
      <c r="J179" s="674">
        <v>2</v>
      </c>
      <c r="K179" s="674">
        <v>11344</v>
      </c>
      <c r="L179" s="674">
        <v>0.33333333333333331</v>
      </c>
      <c r="M179" s="674">
        <v>5672</v>
      </c>
      <c r="N179" s="674">
        <v>9</v>
      </c>
      <c r="O179" s="674">
        <v>51048</v>
      </c>
      <c r="P179" s="664">
        <v>1.5</v>
      </c>
      <c r="Q179" s="675">
        <v>5672</v>
      </c>
    </row>
    <row r="180" spans="1:17" ht="14.4" customHeight="1" x14ac:dyDescent="0.3">
      <c r="A180" s="658" t="s">
        <v>516</v>
      </c>
      <c r="B180" s="659" t="s">
        <v>4506</v>
      </c>
      <c r="C180" s="659" t="s">
        <v>4571</v>
      </c>
      <c r="D180" s="659" t="s">
        <v>4680</v>
      </c>
      <c r="E180" s="659" t="s">
        <v>4681</v>
      </c>
      <c r="F180" s="674">
        <v>3</v>
      </c>
      <c r="G180" s="674">
        <v>3405</v>
      </c>
      <c r="H180" s="674">
        <v>1</v>
      </c>
      <c r="I180" s="674">
        <v>1135</v>
      </c>
      <c r="J180" s="674"/>
      <c r="K180" s="674"/>
      <c r="L180" s="674"/>
      <c r="M180" s="674"/>
      <c r="N180" s="674"/>
      <c r="O180" s="674"/>
      <c r="P180" s="664"/>
      <c r="Q180" s="675"/>
    </row>
    <row r="181" spans="1:17" ht="14.4" customHeight="1" x14ac:dyDescent="0.3">
      <c r="A181" s="658" t="s">
        <v>516</v>
      </c>
      <c r="B181" s="659" t="s">
        <v>4506</v>
      </c>
      <c r="C181" s="659" t="s">
        <v>4571</v>
      </c>
      <c r="D181" s="659" t="s">
        <v>4682</v>
      </c>
      <c r="E181" s="659" t="s">
        <v>4683</v>
      </c>
      <c r="F181" s="674">
        <v>264</v>
      </c>
      <c r="G181" s="674">
        <v>55968</v>
      </c>
      <c r="H181" s="674">
        <v>1</v>
      </c>
      <c r="I181" s="674">
        <v>212</v>
      </c>
      <c r="J181" s="674">
        <v>218</v>
      </c>
      <c r="K181" s="674">
        <v>46216</v>
      </c>
      <c r="L181" s="674">
        <v>0.8257575757575758</v>
      </c>
      <c r="M181" s="674">
        <v>212</v>
      </c>
      <c r="N181" s="674">
        <v>238</v>
      </c>
      <c r="O181" s="674">
        <v>50456</v>
      </c>
      <c r="P181" s="664">
        <v>0.90151515151515149</v>
      </c>
      <c r="Q181" s="675">
        <v>212</v>
      </c>
    </row>
    <row r="182" spans="1:17" ht="14.4" customHeight="1" x14ac:dyDescent="0.3">
      <c r="A182" s="658" t="s">
        <v>516</v>
      </c>
      <c r="B182" s="659" t="s">
        <v>4506</v>
      </c>
      <c r="C182" s="659" t="s">
        <v>4571</v>
      </c>
      <c r="D182" s="659" t="s">
        <v>4684</v>
      </c>
      <c r="E182" s="659" t="s">
        <v>4685</v>
      </c>
      <c r="F182" s="674">
        <v>21</v>
      </c>
      <c r="G182" s="674">
        <v>28980</v>
      </c>
      <c r="H182" s="674">
        <v>1</v>
      </c>
      <c r="I182" s="674">
        <v>1380</v>
      </c>
      <c r="J182" s="674">
        <v>15</v>
      </c>
      <c r="K182" s="674">
        <v>20700</v>
      </c>
      <c r="L182" s="674">
        <v>0.7142857142857143</v>
      </c>
      <c r="M182" s="674">
        <v>1380</v>
      </c>
      <c r="N182" s="674">
        <v>11</v>
      </c>
      <c r="O182" s="674">
        <v>15180</v>
      </c>
      <c r="P182" s="664">
        <v>0.52380952380952384</v>
      </c>
      <c r="Q182" s="675">
        <v>1380</v>
      </c>
    </row>
    <row r="183" spans="1:17" ht="14.4" customHeight="1" x14ac:dyDescent="0.3">
      <c r="A183" s="658" t="s">
        <v>516</v>
      </c>
      <c r="B183" s="659" t="s">
        <v>4506</v>
      </c>
      <c r="C183" s="659" t="s">
        <v>4571</v>
      </c>
      <c r="D183" s="659" t="s">
        <v>4686</v>
      </c>
      <c r="E183" s="659" t="s">
        <v>4687</v>
      </c>
      <c r="F183" s="674"/>
      <c r="G183" s="674"/>
      <c r="H183" s="674"/>
      <c r="I183" s="674"/>
      <c r="J183" s="674"/>
      <c r="K183" s="674"/>
      <c r="L183" s="674"/>
      <c r="M183" s="674"/>
      <c r="N183" s="674">
        <v>1</v>
      </c>
      <c r="O183" s="674">
        <v>1404</v>
      </c>
      <c r="P183" s="664"/>
      <c r="Q183" s="675">
        <v>1404</v>
      </c>
    </row>
    <row r="184" spans="1:17" ht="14.4" customHeight="1" x14ac:dyDescent="0.3">
      <c r="A184" s="658" t="s">
        <v>516</v>
      </c>
      <c r="B184" s="659" t="s">
        <v>4506</v>
      </c>
      <c r="C184" s="659" t="s">
        <v>4571</v>
      </c>
      <c r="D184" s="659" t="s">
        <v>4688</v>
      </c>
      <c r="E184" s="659" t="s">
        <v>4689</v>
      </c>
      <c r="F184" s="674"/>
      <c r="G184" s="674"/>
      <c r="H184" s="674"/>
      <c r="I184" s="674"/>
      <c r="J184" s="674">
        <v>5</v>
      </c>
      <c r="K184" s="674">
        <v>5190</v>
      </c>
      <c r="L184" s="674"/>
      <c r="M184" s="674">
        <v>1038</v>
      </c>
      <c r="N184" s="674"/>
      <c r="O184" s="674"/>
      <c r="P184" s="664"/>
      <c r="Q184" s="675"/>
    </row>
    <row r="185" spans="1:17" ht="14.4" customHeight="1" x14ac:dyDescent="0.3">
      <c r="A185" s="658" t="s">
        <v>516</v>
      </c>
      <c r="B185" s="659" t="s">
        <v>4506</v>
      </c>
      <c r="C185" s="659" t="s">
        <v>4571</v>
      </c>
      <c r="D185" s="659" t="s">
        <v>4690</v>
      </c>
      <c r="E185" s="659" t="s">
        <v>4691</v>
      </c>
      <c r="F185" s="674">
        <v>14</v>
      </c>
      <c r="G185" s="674">
        <v>18368</v>
      </c>
      <c r="H185" s="674">
        <v>1</v>
      </c>
      <c r="I185" s="674">
        <v>1312</v>
      </c>
      <c r="J185" s="674">
        <v>13</v>
      </c>
      <c r="K185" s="674">
        <v>17056</v>
      </c>
      <c r="L185" s="674">
        <v>0.9285714285714286</v>
      </c>
      <c r="M185" s="674">
        <v>1312</v>
      </c>
      <c r="N185" s="674">
        <v>7</v>
      </c>
      <c r="O185" s="674">
        <v>9184</v>
      </c>
      <c r="P185" s="664">
        <v>0.5</v>
      </c>
      <c r="Q185" s="675">
        <v>1312</v>
      </c>
    </row>
    <row r="186" spans="1:17" ht="14.4" customHeight="1" x14ac:dyDescent="0.3">
      <c r="A186" s="658" t="s">
        <v>516</v>
      </c>
      <c r="B186" s="659" t="s">
        <v>4506</v>
      </c>
      <c r="C186" s="659" t="s">
        <v>4571</v>
      </c>
      <c r="D186" s="659" t="s">
        <v>4692</v>
      </c>
      <c r="E186" s="659" t="s">
        <v>4693</v>
      </c>
      <c r="F186" s="674">
        <v>12</v>
      </c>
      <c r="G186" s="674">
        <v>18720</v>
      </c>
      <c r="H186" s="674">
        <v>1</v>
      </c>
      <c r="I186" s="674">
        <v>1560</v>
      </c>
      <c r="J186" s="674">
        <v>6</v>
      </c>
      <c r="K186" s="674">
        <v>9360</v>
      </c>
      <c r="L186" s="674">
        <v>0.5</v>
      </c>
      <c r="M186" s="674">
        <v>1560</v>
      </c>
      <c r="N186" s="674">
        <v>10</v>
      </c>
      <c r="O186" s="674">
        <v>15600</v>
      </c>
      <c r="P186" s="664">
        <v>0.83333333333333337</v>
      </c>
      <c r="Q186" s="675">
        <v>1560</v>
      </c>
    </row>
    <row r="187" spans="1:17" ht="14.4" customHeight="1" x14ac:dyDescent="0.3">
      <c r="A187" s="658" t="s">
        <v>516</v>
      </c>
      <c r="B187" s="659" t="s">
        <v>4506</v>
      </c>
      <c r="C187" s="659" t="s">
        <v>4571</v>
      </c>
      <c r="D187" s="659" t="s">
        <v>4694</v>
      </c>
      <c r="E187" s="659" t="s">
        <v>4695</v>
      </c>
      <c r="F187" s="674"/>
      <c r="G187" s="674"/>
      <c r="H187" s="674"/>
      <c r="I187" s="674"/>
      <c r="J187" s="674">
        <v>2</v>
      </c>
      <c r="K187" s="674">
        <v>11617.64</v>
      </c>
      <c r="L187" s="674"/>
      <c r="M187" s="674">
        <v>5808.82</v>
      </c>
      <c r="N187" s="674">
        <v>11</v>
      </c>
      <c r="O187" s="674">
        <v>63897.02</v>
      </c>
      <c r="P187" s="664"/>
      <c r="Q187" s="675">
        <v>5808.82</v>
      </c>
    </row>
    <row r="188" spans="1:17" ht="14.4" customHeight="1" x14ac:dyDescent="0.3">
      <c r="A188" s="658" t="s">
        <v>516</v>
      </c>
      <c r="B188" s="659" t="s">
        <v>4506</v>
      </c>
      <c r="C188" s="659" t="s">
        <v>4571</v>
      </c>
      <c r="D188" s="659" t="s">
        <v>4696</v>
      </c>
      <c r="E188" s="659" t="s">
        <v>4697</v>
      </c>
      <c r="F188" s="674"/>
      <c r="G188" s="674"/>
      <c r="H188" s="674"/>
      <c r="I188" s="674"/>
      <c r="J188" s="674">
        <v>2</v>
      </c>
      <c r="K188" s="674">
        <v>16449.16</v>
      </c>
      <c r="L188" s="674"/>
      <c r="M188" s="674">
        <v>8224.58</v>
      </c>
      <c r="N188" s="674">
        <v>11</v>
      </c>
      <c r="O188" s="674">
        <v>90470.38</v>
      </c>
      <c r="P188" s="664"/>
      <c r="Q188" s="675">
        <v>8224.58</v>
      </c>
    </row>
    <row r="189" spans="1:17" ht="14.4" customHeight="1" x14ac:dyDescent="0.3">
      <c r="A189" s="658" t="s">
        <v>516</v>
      </c>
      <c r="B189" s="659" t="s">
        <v>4506</v>
      </c>
      <c r="C189" s="659" t="s">
        <v>4571</v>
      </c>
      <c r="D189" s="659" t="s">
        <v>4698</v>
      </c>
      <c r="E189" s="659" t="s">
        <v>4699</v>
      </c>
      <c r="F189" s="674">
        <v>5</v>
      </c>
      <c r="G189" s="674">
        <v>45796.899999999994</v>
      </c>
      <c r="H189" s="674">
        <v>1</v>
      </c>
      <c r="I189" s="674">
        <v>9159.3799999999992</v>
      </c>
      <c r="J189" s="674"/>
      <c r="K189" s="674"/>
      <c r="L189" s="674"/>
      <c r="M189" s="674"/>
      <c r="N189" s="674">
        <v>2</v>
      </c>
      <c r="O189" s="674">
        <v>18318.759999999998</v>
      </c>
      <c r="P189" s="664">
        <v>0.4</v>
      </c>
      <c r="Q189" s="675">
        <v>9159.3799999999992</v>
      </c>
    </row>
    <row r="190" spans="1:17" ht="14.4" customHeight="1" x14ac:dyDescent="0.3">
      <c r="A190" s="658" t="s">
        <v>516</v>
      </c>
      <c r="B190" s="659" t="s">
        <v>4506</v>
      </c>
      <c r="C190" s="659" t="s">
        <v>4571</v>
      </c>
      <c r="D190" s="659" t="s">
        <v>4700</v>
      </c>
      <c r="E190" s="659" t="s">
        <v>4699</v>
      </c>
      <c r="F190" s="674">
        <v>2</v>
      </c>
      <c r="G190" s="674">
        <v>27532.04</v>
      </c>
      <c r="H190" s="674">
        <v>1</v>
      </c>
      <c r="I190" s="674">
        <v>13766.02</v>
      </c>
      <c r="J190" s="674"/>
      <c r="K190" s="674"/>
      <c r="L190" s="674"/>
      <c r="M190" s="674"/>
      <c r="N190" s="674"/>
      <c r="O190" s="674"/>
      <c r="P190" s="664"/>
      <c r="Q190" s="675"/>
    </row>
    <row r="191" spans="1:17" ht="14.4" customHeight="1" x14ac:dyDescent="0.3">
      <c r="A191" s="658" t="s">
        <v>516</v>
      </c>
      <c r="B191" s="659" t="s">
        <v>4506</v>
      </c>
      <c r="C191" s="659" t="s">
        <v>4571</v>
      </c>
      <c r="D191" s="659" t="s">
        <v>4701</v>
      </c>
      <c r="E191" s="659" t="s">
        <v>4702</v>
      </c>
      <c r="F191" s="674">
        <v>3</v>
      </c>
      <c r="G191" s="674">
        <v>9949.08</v>
      </c>
      <c r="H191" s="674">
        <v>1</v>
      </c>
      <c r="I191" s="674">
        <v>3316.36</v>
      </c>
      <c r="J191" s="674"/>
      <c r="K191" s="674"/>
      <c r="L191" s="674"/>
      <c r="M191" s="674"/>
      <c r="N191" s="674"/>
      <c r="O191" s="674"/>
      <c r="P191" s="664"/>
      <c r="Q191" s="675"/>
    </row>
    <row r="192" spans="1:17" ht="14.4" customHeight="1" x14ac:dyDescent="0.3">
      <c r="A192" s="658" t="s">
        <v>516</v>
      </c>
      <c r="B192" s="659" t="s">
        <v>4506</v>
      </c>
      <c r="C192" s="659" t="s">
        <v>4571</v>
      </c>
      <c r="D192" s="659" t="s">
        <v>4703</v>
      </c>
      <c r="E192" s="659" t="s">
        <v>4704</v>
      </c>
      <c r="F192" s="674">
        <v>95</v>
      </c>
      <c r="G192" s="674">
        <v>118145.79999999999</v>
      </c>
      <c r="H192" s="674">
        <v>1</v>
      </c>
      <c r="I192" s="674">
        <v>1243.6399999999999</v>
      </c>
      <c r="J192" s="674">
        <v>92</v>
      </c>
      <c r="K192" s="674">
        <v>114414.88</v>
      </c>
      <c r="L192" s="674">
        <v>0.96842105263157907</v>
      </c>
      <c r="M192" s="674">
        <v>1243.6400000000001</v>
      </c>
      <c r="N192" s="674">
        <v>124</v>
      </c>
      <c r="O192" s="674">
        <v>154211.35999999999</v>
      </c>
      <c r="P192" s="664">
        <v>1.3052631578947369</v>
      </c>
      <c r="Q192" s="675">
        <v>1243.6399999999999</v>
      </c>
    </row>
    <row r="193" spans="1:17" ht="14.4" customHeight="1" x14ac:dyDescent="0.3">
      <c r="A193" s="658" t="s">
        <v>516</v>
      </c>
      <c r="B193" s="659" t="s">
        <v>4506</v>
      </c>
      <c r="C193" s="659" t="s">
        <v>4571</v>
      </c>
      <c r="D193" s="659" t="s">
        <v>4705</v>
      </c>
      <c r="E193" s="659" t="s">
        <v>4706</v>
      </c>
      <c r="F193" s="674"/>
      <c r="G193" s="674"/>
      <c r="H193" s="674"/>
      <c r="I193" s="674"/>
      <c r="J193" s="674">
        <v>1</v>
      </c>
      <c r="K193" s="674">
        <v>16137.22</v>
      </c>
      <c r="L193" s="674"/>
      <c r="M193" s="674">
        <v>16137.22</v>
      </c>
      <c r="N193" s="674">
        <v>4</v>
      </c>
      <c r="O193" s="674">
        <v>64548.88</v>
      </c>
      <c r="P193" s="664"/>
      <c r="Q193" s="675">
        <v>16137.22</v>
      </c>
    </row>
    <row r="194" spans="1:17" ht="14.4" customHeight="1" x14ac:dyDescent="0.3">
      <c r="A194" s="658" t="s">
        <v>516</v>
      </c>
      <c r="B194" s="659" t="s">
        <v>4506</v>
      </c>
      <c r="C194" s="659" t="s">
        <v>4571</v>
      </c>
      <c r="D194" s="659" t="s">
        <v>4707</v>
      </c>
      <c r="E194" s="659" t="s">
        <v>4708</v>
      </c>
      <c r="F194" s="674"/>
      <c r="G194" s="674"/>
      <c r="H194" s="674"/>
      <c r="I194" s="674"/>
      <c r="J194" s="674">
        <v>42</v>
      </c>
      <c r="K194" s="674">
        <v>69636</v>
      </c>
      <c r="L194" s="674"/>
      <c r="M194" s="674">
        <v>1658</v>
      </c>
      <c r="N194" s="674">
        <v>39</v>
      </c>
      <c r="O194" s="674">
        <v>64662</v>
      </c>
      <c r="P194" s="664"/>
      <c r="Q194" s="675">
        <v>1658</v>
      </c>
    </row>
    <row r="195" spans="1:17" ht="14.4" customHeight="1" x14ac:dyDescent="0.3">
      <c r="A195" s="658" t="s">
        <v>516</v>
      </c>
      <c r="B195" s="659" t="s">
        <v>4506</v>
      </c>
      <c r="C195" s="659" t="s">
        <v>4571</v>
      </c>
      <c r="D195" s="659" t="s">
        <v>4709</v>
      </c>
      <c r="E195" s="659" t="s">
        <v>4710</v>
      </c>
      <c r="F195" s="674">
        <v>1</v>
      </c>
      <c r="G195" s="674">
        <v>8449.4699999999993</v>
      </c>
      <c r="H195" s="674">
        <v>1</v>
      </c>
      <c r="I195" s="674">
        <v>8449.4699999999993</v>
      </c>
      <c r="J195" s="674"/>
      <c r="K195" s="674"/>
      <c r="L195" s="674"/>
      <c r="M195" s="674"/>
      <c r="N195" s="674"/>
      <c r="O195" s="674"/>
      <c r="P195" s="664"/>
      <c r="Q195" s="675"/>
    </row>
    <row r="196" spans="1:17" ht="14.4" customHeight="1" x14ac:dyDescent="0.3">
      <c r="A196" s="658" t="s">
        <v>516</v>
      </c>
      <c r="B196" s="659" t="s">
        <v>4506</v>
      </c>
      <c r="C196" s="659" t="s">
        <v>4571</v>
      </c>
      <c r="D196" s="659" t="s">
        <v>4711</v>
      </c>
      <c r="E196" s="659" t="s">
        <v>4699</v>
      </c>
      <c r="F196" s="674"/>
      <c r="G196" s="674"/>
      <c r="H196" s="674"/>
      <c r="I196" s="674"/>
      <c r="J196" s="674"/>
      <c r="K196" s="674"/>
      <c r="L196" s="674"/>
      <c r="M196" s="674"/>
      <c r="N196" s="674">
        <v>3</v>
      </c>
      <c r="O196" s="674">
        <v>24076.800000000003</v>
      </c>
      <c r="P196" s="664"/>
      <c r="Q196" s="675">
        <v>8025.6000000000013</v>
      </c>
    </row>
    <row r="197" spans="1:17" ht="14.4" customHeight="1" x14ac:dyDescent="0.3">
      <c r="A197" s="658" t="s">
        <v>516</v>
      </c>
      <c r="B197" s="659" t="s">
        <v>4506</v>
      </c>
      <c r="C197" s="659" t="s">
        <v>4571</v>
      </c>
      <c r="D197" s="659" t="s">
        <v>4712</v>
      </c>
      <c r="E197" s="659" t="s">
        <v>4713</v>
      </c>
      <c r="F197" s="674">
        <v>79</v>
      </c>
      <c r="G197" s="674">
        <v>88668.02</v>
      </c>
      <c r="H197" s="674">
        <v>1</v>
      </c>
      <c r="I197" s="674">
        <v>1122.3800000000001</v>
      </c>
      <c r="J197" s="674"/>
      <c r="K197" s="674"/>
      <c r="L197" s="674"/>
      <c r="M197" s="674"/>
      <c r="N197" s="674">
        <v>45</v>
      </c>
      <c r="O197" s="674">
        <v>50507.1</v>
      </c>
      <c r="P197" s="664">
        <v>0.56962025316455689</v>
      </c>
      <c r="Q197" s="675">
        <v>1122.3799999999999</v>
      </c>
    </row>
    <row r="198" spans="1:17" ht="14.4" customHeight="1" x14ac:dyDescent="0.3">
      <c r="A198" s="658" t="s">
        <v>516</v>
      </c>
      <c r="B198" s="659" t="s">
        <v>4506</v>
      </c>
      <c r="C198" s="659" t="s">
        <v>4571</v>
      </c>
      <c r="D198" s="659" t="s">
        <v>4714</v>
      </c>
      <c r="E198" s="659" t="s">
        <v>4715</v>
      </c>
      <c r="F198" s="674">
        <v>20</v>
      </c>
      <c r="G198" s="674">
        <v>35752</v>
      </c>
      <c r="H198" s="674">
        <v>1</v>
      </c>
      <c r="I198" s="674">
        <v>1787.6</v>
      </c>
      <c r="J198" s="674">
        <v>25</v>
      </c>
      <c r="K198" s="674">
        <v>44690</v>
      </c>
      <c r="L198" s="674">
        <v>1.25</v>
      </c>
      <c r="M198" s="674">
        <v>1787.6</v>
      </c>
      <c r="N198" s="674">
        <v>130</v>
      </c>
      <c r="O198" s="674">
        <v>232388</v>
      </c>
      <c r="P198" s="664">
        <v>6.5</v>
      </c>
      <c r="Q198" s="675">
        <v>1787.6</v>
      </c>
    </row>
    <row r="199" spans="1:17" ht="14.4" customHeight="1" x14ac:dyDescent="0.3">
      <c r="A199" s="658" t="s">
        <v>516</v>
      </c>
      <c r="B199" s="659" t="s">
        <v>4506</v>
      </c>
      <c r="C199" s="659" t="s">
        <v>4571</v>
      </c>
      <c r="D199" s="659" t="s">
        <v>4716</v>
      </c>
      <c r="E199" s="659" t="s">
        <v>4717</v>
      </c>
      <c r="F199" s="674">
        <v>1</v>
      </c>
      <c r="G199" s="674">
        <v>58165</v>
      </c>
      <c r="H199" s="674">
        <v>1</v>
      </c>
      <c r="I199" s="674">
        <v>58165</v>
      </c>
      <c r="J199" s="674"/>
      <c r="K199" s="674"/>
      <c r="L199" s="674"/>
      <c r="M199" s="674"/>
      <c r="N199" s="674"/>
      <c r="O199" s="674"/>
      <c r="P199" s="664"/>
      <c r="Q199" s="675"/>
    </row>
    <row r="200" spans="1:17" ht="14.4" customHeight="1" x14ac:dyDescent="0.3">
      <c r="A200" s="658" t="s">
        <v>516</v>
      </c>
      <c r="B200" s="659" t="s">
        <v>4506</v>
      </c>
      <c r="C200" s="659" t="s">
        <v>4571</v>
      </c>
      <c r="D200" s="659" t="s">
        <v>4718</v>
      </c>
      <c r="E200" s="659" t="s">
        <v>4719</v>
      </c>
      <c r="F200" s="674">
        <v>9</v>
      </c>
      <c r="G200" s="674">
        <v>651789.80999999994</v>
      </c>
      <c r="H200" s="674">
        <v>1</v>
      </c>
      <c r="I200" s="674">
        <v>72421.09</v>
      </c>
      <c r="J200" s="674">
        <v>8</v>
      </c>
      <c r="K200" s="674">
        <v>579368.72</v>
      </c>
      <c r="L200" s="674">
        <v>0.88888888888888895</v>
      </c>
      <c r="M200" s="674">
        <v>72421.09</v>
      </c>
      <c r="N200" s="674">
        <v>20</v>
      </c>
      <c r="O200" s="674">
        <v>1448421.7999999998</v>
      </c>
      <c r="P200" s="664">
        <v>2.2222222222222223</v>
      </c>
      <c r="Q200" s="675">
        <v>72421.09</v>
      </c>
    </row>
    <row r="201" spans="1:17" ht="14.4" customHeight="1" x14ac:dyDescent="0.3">
      <c r="A201" s="658" t="s">
        <v>516</v>
      </c>
      <c r="B201" s="659" t="s">
        <v>4506</v>
      </c>
      <c r="C201" s="659" t="s">
        <v>4571</v>
      </c>
      <c r="D201" s="659" t="s">
        <v>4720</v>
      </c>
      <c r="E201" s="659" t="s">
        <v>4579</v>
      </c>
      <c r="F201" s="674"/>
      <c r="G201" s="674"/>
      <c r="H201" s="674"/>
      <c r="I201" s="674"/>
      <c r="J201" s="674"/>
      <c r="K201" s="674"/>
      <c r="L201" s="674"/>
      <c r="M201" s="674"/>
      <c r="N201" s="674">
        <v>2</v>
      </c>
      <c r="O201" s="674">
        <v>175693.56</v>
      </c>
      <c r="P201" s="664"/>
      <c r="Q201" s="675">
        <v>87846.78</v>
      </c>
    </row>
    <row r="202" spans="1:17" ht="14.4" customHeight="1" x14ac:dyDescent="0.3">
      <c r="A202" s="658" t="s">
        <v>516</v>
      </c>
      <c r="B202" s="659" t="s">
        <v>4506</v>
      </c>
      <c r="C202" s="659" t="s">
        <v>4571</v>
      </c>
      <c r="D202" s="659" t="s">
        <v>4721</v>
      </c>
      <c r="E202" s="659" t="s">
        <v>4722</v>
      </c>
      <c r="F202" s="674"/>
      <c r="G202" s="674"/>
      <c r="H202" s="674"/>
      <c r="I202" s="674"/>
      <c r="J202" s="674"/>
      <c r="K202" s="674"/>
      <c r="L202" s="674"/>
      <c r="M202" s="674"/>
      <c r="N202" s="674">
        <v>4</v>
      </c>
      <c r="O202" s="674">
        <v>321896.59999999998</v>
      </c>
      <c r="P202" s="664"/>
      <c r="Q202" s="675">
        <v>80474.149999999994</v>
      </c>
    </row>
    <row r="203" spans="1:17" ht="14.4" customHeight="1" x14ac:dyDescent="0.3">
      <c r="A203" s="658" t="s">
        <v>516</v>
      </c>
      <c r="B203" s="659" t="s">
        <v>4506</v>
      </c>
      <c r="C203" s="659" t="s">
        <v>4571</v>
      </c>
      <c r="D203" s="659" t="s">
        <v>4723</v>
      </c>
      <c r="E203" s="659" t="s">
        <v>4724</v>
      </c>
      <c r="F203" s="674">
        <v>2</v>
      </c>
      <c r="G203" s="674">
        <v>25000</v>
      </c>
      <c r="H203" s="674">
        <v>1</v>
      </c>
      <c r="I203" s="674">
        <v>12500</v>
      </c>
      <c r="J203" s="674">
        <v>3</v>
      </c>
      <c r="K203" s="674">
        <v>37500</v>
      </c>
      <c r="L203" s="674">
        <v>1.5</v>
      </c>
      <c r="M203" s="674">
        <v>12500</v>
      </c>
      <c r="N203" s="674">
        <v>1</v>
      </c>
      <c r="O203" s="674">
        <v>12500</v>
      </c>
      <c r="P203" s="664">
        <v>0.5</v>
      </c>
      <c r="Q203" s="675">
        <v>12500</v>
      </c>
    </row>
    <row r="204" spans="1:17" ht="14.4" customHeight="1" x14ac:dyDescent="0.3">
      <c r="A204" s="658" t="s">
        <v>516</v>
      </c>
      <c r="B204" s="659" t="s">
        <v>4506</v>
      </c>
      <c r="C204" s="659" t="s">
        <v>4571</v>
      </c>
      <c r="D204" s="659" t="s">
        <v>4725</v>
      </c>
      <c r="E204" s="659" t="s">
        <v>4726</v>
      </c>
      <c r="F204" s="674">
        <v>3</v>
      </c>
      <c r="G204" s="674">
        <v>172521</v>
      </c>
      <c r="H204" s="674">
        <v>1</v>
      </c>
      <c r="I204" s="674">
        <v>57507</v>
      </c>
      <c r="J204" s="674">
        <v>1</v>
      </c>
      <c r="K204" s="674">
        <v>57507</v>
      </c>
      <c r="L204" s="674">
        <v>0.33333333333333331</v>
      </c>
      <c r="M204" s="674">
        <v>57507</v>
      </c>
      <c r="N204" s="674"/>
      <c r="O204" s="674"/>
      <c r="P204" s="664"/>
      <c r="Q204" s="675"/>
    </row>
    <row r="205" spans="1:17" ht="14.4" customHeight="1" x14ac:dyDescent="0.3">
      <c r="A205" s="658" t="s">
        <v>516</v>
      </c>
      <c r="B205" s="659" t="s">
        <v>4506</v>
      </c>
      <c r="C205" s="659" t="s">
        <v>4571</v>
      </c>
      <c r="D205" s="659" t="s">
        <v>4727</v>
      </c>
      <c r="E205" s="659" t="s">
        <v>4728</v>
      </c>
      <c r="F205" s="674">
        <v>1</v>
      </c>
      <c r="G205" s="674">
        <v>41638</v>
      </c>
      <c r="H205" s="674">
        <v>1</v>
      </c>
      <c r="I205" s="674">
        <v>41638</v>
      </c>
      <c r="J205" s="674"/>
      <c r="K205" s="674"/>
      <c r="L205" s="674"/>
      <c r="M205" s="674"/>
      <c r="N205" s="674">
        <v>2</v>
      </c>
      <c r="O205" s="674">
        <v>86304.22</v>
      </c>
      <c r="P205" s="664">
        <v>2.0727273163936788</v>
      </c>
      <c r="Q205" s="675">
        <v>43152.11</v>
      </c>
    </row>
    <row r="206" spans="1:17" ht="14.4" customHeight="1" x14ac:dyDescent="0.3">
      <c r="A206" s="658" t="s">
        <v>516</v>
      </c>
      <c r="B206" s="659" t="s">
        <v>4506</v>
      </c>
      <c r="C206" s="659" t="s">
        <v>4571</v>
      </c>
      <c r="D206" s="659" t="s">
        <v>4729</v>
      </c>
      <c r="E206" s="659" t="s">
        <v>4730</v>
      </c>
      <c r="F206" s="674">
        <v>1</v>
      </c>
      <c r="G206" s="674">
        <v>13690.36</v>
      </c>
      <c r="H206" s="674">
        <v>1</v>
      </c>
      <c r="I206" s="674">
        <v>13690.36</v>
      </c>
      <c r="J206" s="674">
        <v>2</v>
      </c>
      <c r="K206" s="674">
        <v>27380.720000000001</v>
      </c>
      <c r="L206" s="674">
        <v>2</v>
      </c>
      <c r="M206" s="674">
        <v>13690.36</v>
      </c>
      <c r="N206" s="674">
        <v>8</v>
      </c>
      <c r="O206" s="674">
        <v>109522.88</v>
      </c>
      <c r="P206" s="664">
        <v>8</v>
      </c>
      <c r="Q206" s="675">
        <v>13690.36</v>
      </c>
    </row>
    <row r="207" spans="1:17" ht="14.4" customHeight="1" x14ac:dyDescent="0.3">
      <c r="A207" s="658" t="s">
        <v>516</v>
      </c>
      <c r="B207" s="659" t="s">
        <v>4506</v>
      </c>
      <c r="C207" s="659" t="s">
        <v>4571</v>
      </c>
      <c r="D207" s="659" t="s">
        <v>4731</v>
      </c>
      <c r="E207" s="659" t="s">
        <v>4732</v>
      </c>
      <c r="F207" s="674">
        <v>2</v>
      </c>
      <c r="G207" s="674">
        <v>38800</v>
      </c>
      <c r="H207" s="674">
        <v>1</v>
      </c>
      <c r="I207" s="674">
        <v>19400</v>
      </c>
      <c r="J207" s="674"/>
      <c r="K207" s="674"/>
      <c r="L207" s="674"/>
      <c r="M207" s="674"/>
      <c r="N207" s="674">
        <v>2</v>
      </c>
      <c r="O207" s="674">
        <v>38800</v>
      </c>
      <c r="P207" s="664">
        <v>1</v>
      </c>
      <c r="Q207" s="675">
        <v>19400</v>
      </c>
    </row>
    <row r="208" spans="1:17" ht="14.4" customHeight="1" x14ac:dyDescent="0.3">
      <c r="A208" s="658" t="s">
        <v>516</v>
      </c>
      <c r="B208" s="659" t="s">
        <v>4506</v>
      </c>
      <c r="C208" s="659" t="s">
        <v>4571</v>
      </c>
      <c r="D208" s="659" t="s">
        <v>4733</v>
      </c>
      <c r="E208" s="659" t="s">
        <v>4734</v>
      </c>
      <c r="F208" s="674"/>
      <c r="G208" s="674"/>
      <c r="H208" s="674"/>
      <c r="I208" s="674"/>
      <c r="J208" s="674">
        <v>1</v>
      </c>
      <c r="K208" s="674">
        <v>53000.05</v>
      </c>
      <c r="L208" s="674"/>
      <c r="M208" s="674">
        <v>53000.05</v>
      </c>
      <c r="N208" s="674"/>
      <c r="O208" s="674"/>
      <c r="P208" s="664"/>
      <c r="Q208" s="675"/>
    </row>
    <row r="209" spans="1:17" ht="14.4" customHeight="1" x14ac:dyDescent="0.3">
      <c r="A209" s="658" t="s">
        <v>516</v>
      </c>
      <c r="B209" s="659" t="s">
        <v>4506</v>
      </c>
      <c r="C209" s="659" t="s">
        <v>4571</v>
      </c>
      <c r="D209" s="659" t="s">
        <v>4735</v>
      </c>
      <c r="E209" s="659" t="s">
        <v>4736</v>
      </c>
      <c r="F209" s="674">
        <v>3</v>
      </c>
      <c r="G209" s="674">
        <v>7461.8099999999995</v>
      </c>
      <c r="H209" s="674">
        <v>1</v>
      </c>
      <c r="I209" s="674">
        <v>2487.27</v>
      </c>
      <c r="J209" s="674">
        <v>2</v>
      </c>
      <c r="K209" s="674">
        <v>4974.54</v>
      </c>
      <c r="L209" s="674">
        <v>0.66666666666666674</v>
      </c>
      <c r="M209" s="674">
        <v>2487.27</v>
      </c>
      <c r="N209" s="674">
        <v>3</v>
      </c>
      <c r="O209" s="674">
        <v>7461.8099999999995</v>
      </c>
      <c r="P209" s="664">
        <v>1</v>
      </c>
      <c r="Q209" s="675">
        <v>2487.27</v>
      </c>
    </row>
    <row r="210" spans="1:17" ht="14.4" customHeight="1" x14ac:dyDescent="0.3">
      <c r="A210" s="658" t="s">
        <v>516</v>
      </c>
      <c r="B210" s="659" t="s">
        <v>4506</v>
      </c>
      <c r="C210" s="659" t="s">
        <v>4571</v>
      </c>
      <c r="D210" s="659" t="s">
        <v>4737</v>
      </c>
      <c r="E210" s="659" t="s">
        <v>4738</v>
      </c>
      <c r="F210" s="674"/>
      <c r="G210" s="674"/>
      <c r="H210" s="674"/>
      <c r="I210" s="674"/>
      <c r="J210" s="674"/>
      <c r="K210" s="674"/>
      <c r="L210" s="674"/>
      <c r="M210" s="674"/>
      <c r="N210" s="674">
        <v>1</v>
      </c>
      <c r="O210" s="674">
        <v>8683.69</v>
      </c>
      <c r="P210" s="664"/>
      <c r="Q210" s="675">
        <v>8683.69</v>
      </c>
    </row>
    <row r="211" spans="1:17" ht="14.4" customHeight="1" x14ac:dyDescent="0.3">
      <c r="A211" s="658" t="s">
        <v>516</v>
      </c>
      <c r="B211" s="659" t="s">
        <v>4506</v>
      </c>
      <c r="C211" s="659" t="s">
        <v>4571</v>
      </c>
      <c r="D211" s="659" t="s">
        <v>4739</v>
      </c>
      <c r="E211" s="659" t="s">
        <v>4740</v>
      </c>
      <c r="F211" s="674"/>
      <c r="G211" s="674"/>
      <c r="H211" s="674"/>
      <c r="I211" s="674"/>
      <c r="J211" s="674">
        <v>1</v>
      </c>
      <c r="K211" s="674">
        <v>1155.55</v>
      </c>
      <c r="L211" s="674"/>
      <c r="M211" s="674">
        <v>1155.55</v>
      </c>
      <c r="N211" s="674">
        <v>1</v>
      </c>
      <c r="O211" s="674">
        <v>1155.55</v>
      </c>
      <c r="P211" s="664"/>
      <c r="Q211" s="675">
        <v>1155.55</v>
      </c>
    </row>
    <row r="212" spans="1:17" ht="14.4" customHeight="1" x14ac:dyDescent="0.3">
      <c r="A212" s="658" t="s">
        <v>516</v>
      </c>
      <c r="B212" s="659" t="s">
        <v>4506</v>
      </c>
      <c r="C212" s="659" t="s">
        <v>4571</v>
      </c>
      <c r="D212" s="659" t="s">
        <v>4741</v>
      </c>
      <c r="E212" s="659" t="s">
        <v>4742</v>
      </c>
      <c r="F212" s="674"/>
      <c r="G212" s="674"/>
      <c r="H212" s="674"/>
      <c r="I212" s="674"/>
      <c r="J212" s="674"/>
      <c r="K212" s="674"/>
      <c r="L212" s="674"/>
      <c r="M212" s="674"/>
      <c r="N212" s="674">
        <v>2</v>
      </c>
      <c r="O212" s="674">
        <v>2151.5</v>
      </c>
      <c r="P212" s="664"/>
      <c r="Q212" s="675">
        <v>1075.75</v>
      </c>
    </row>
    <row r="213" spans="1:17" ht="14.4" customHeight="1" x14ac:dyDescent="0.3">
      <c r="A213" s="658" t="s">
        <v>516</v>
      </c>
      <c r="B213" s="659" t="s">
        <v>4506</v>
      </c>
      <c r="C213" s="659" t="s">
        <v>4571</v>
      </c>
      <c r="D213" s="659" t="s">
        <v>4743</v>
      </c>
      <c r="E213" s="659" t="s">
        <v>4744</v>
      </c>
      <c r="F213" s="674"/>
      <c r="G213" s="674"/>
      <c r="H213" s="674"/>
      <c r="I213" s="674"/>
      <c r="J213" s="674"/>
      <c r="K213" s="674"/>
      <c r="L213" s="674"/>
      <c r="M213" s="674"/>
      <c r="N213" s="674">
        <v>1</v>
      </c>
      <c r="O213" s="674">
        <v>1212.55</v>
      </c>
      <c r="P213" s="664"/>
      <c r="Q213" s="675">
        <v>1212.55</v>
      </c>
    </row>
    <row r="214" spans="1:17" ht="14.4" customHeight="1" x14ac:dyDescent="0.3">
      <c r="A214" s="658" t="s">
        <v>516</v>
      </c>
      <c r="B214" s="659" t="s">
        <v>4506</v>
      </c>
      <c r="C214" s="659" t="s">
        <v>4571</v>
      </c>
      <c r="D214" s="659" t="s">
        <v>4745</v>
      </c>
      <c r="E214" s="659" t="s">
        <v>4746</v>
      </c>
      <c r="F214" s="674"/>
      <c r="G214" s="674"/>
      <c r="H214" s="674"/>
      <c r="I214" s="674"/>
      <c r="J214" s="674"/>
      <c r="K214" s="674"/>
      <c r="L214" s="674"/>
      <c r="M214" s="674"/>
      <c r="N214" s="674">
        <v>1</v>
      </c>
      <c r="O214" s="674">
        <v>1430.18</v>
      </c>
      <c r="P214" s="664"/>
      <c r="Q214" s="675">
        <v>1430.18</v>
      </c>
    </row>
    <row r="215" spans="1:17" ht="14.4" customHeight="1" x14ac:dyDescent="0.3">
      <c r="A215" s="658" t="s">
        <v>516</v>
      </c>
      <c r="B215" s="659" t="s">
        <v>4506</v>
      </c>
      <c r="C215" s="659" t="s">
        <v>4571</v>
      </c>
      <c r="D215" s="659" t="s">
        <v>4747</v>
      </c>
      <c r="E215" s="659" t="s">
        <v>4748</v>
      </c>
      <c r="F215" s="674"/>
      <c r="G215" s="674"/>
      <c r="H215" s="674"/>
      <c r="I215" s="674"/>
      <c r="J215" s="674"/>
      <c r="K215" s="674"/>
      <c r="L215" s="674"/>
      <c r="M215" s="674"/>
      <c r="N215" s="674">
        <v>1</v>
      </c>
      <c r="O215" s="674">
        <v>17514</v>
      </c>
      <c r="P215" s="664"/>
      <c r="Q215" s="675">
        <v>17514</v>
      </c>
    </row>
    <row r="216" spans="1:17" ht="14.4" customHeight="1" x14ac:dyDescent="0.3">
      <c r="A216" s="658" t="s">
        <v>516</v>
      </c>
      <c r="B216" s="659" t="s">
        <v>4506</v>
      </c>
      <c r="C216" s="659" t="s">
        <v>4571</v>
      </c>
      <c r="D216" s="659" t="s">
        <v>4749</v>
      </c>
      <c r="E216" s="659" t="s">
        <v>4750</v>
      </c>
      <c r="F216" s="674"/>
      <c r="G216" s="674"/>
      <c r="H216" s="674"/>
      <c r="I216" s="674"/>
      <c r="J216" s="674"/>
      <c r="K216" s="674"/>
      <c r="L216" s="674"/>
      <c r="M216" s="674"/>
      <c r="N216" s="674">
        <v>2</v>
      </c>
      <c r="O216" s="674">
        <v>2719.42</v>
      </c>
      <c r="P216" s="664"/>
      <c r="Q216" s="675">
        <v>1359.71</v>
      </c>
    </row>
    <row r="217" spans="1:17" ht="14.4" customHeight="1" x14ac:dyDescent="0.3">
      <c r="A217" s="658" t="s">
        <v>516</v>
      </c>
      <c r="B217" s="659" t="s">
        <v>4506</v>
      </c>
      <c r="C217" s="659" t="s">
        <v>4571</v>
      </c>
      <c r="D217" s="659" t="s">
        <v>4751</v>
      </c>
      <c r="E217" s="659" t="s">
        <v>4752</v>
      </c>
      <c r="F217" s="674"/>
      <c r="G217" s="674"/>
      <c r="H217" s="674"/>
      <c r="I217" s="674"/>
      <c r="J217" s="674"/>
      <c r="K217" s="674"/>
      <c r="L217" s="674"/>
      <c r="M217" s="674"/>
      <c r="N217" s="674">
        <v>1</v>
      </c>
      <c r="O217" s="674">
        <v>1359.71</v>
      </c>
      <c r="P217" s="664"/>
      <c r="Q217" s="675">
        <v>1359.71</v>
      </c>
    </row>
    <row r="218" spans="1:17" ht="14.4" customHeight="1" x14ac:dyDescent="0.3">
      <c r="A218" s="658" t="s">
        <v>516</v>
      </c>
      <c r="B218" s="659" t="s">
        <v>4506</v>
      </c>
      <c r="C218" s="659" t="s">
        <v>4571</v>
      </c>
      <c r="D218" s="659" t="s">
        <v>4753</v>
      </c>
      <c r="E218" s="659" t="s">
        <v>4754</v>
      </c>
      <c r="F218" s="674"/>
      <c r="G218" s="674"/>
      <c r="H218" s="674"/>
      <c r="I218" s="674"/>
      <c r="J218" s="674"/>
      <c r="K218" s="674"/>
      <c r="L218" s="674"/>
      <c r="M218" s="674"/>
      <c r="N218" s="674">
        <v>2</v>
      </c>
      <c r="O218" s="674">
        <v>14180.56</v>
      </c>
      <c r="P218" s="664"/>
      <c r="Q218" s="675">
        <v>7090.28</v>
      </c>
    </row>
    <row r="219" spans="1:17" ht="14.4" customHeight="1" x14ac:dyDescent="0.3">
      <c r="A219" s="658" t="s">
        <v>516</v>
      </c>
      <c r="B219" s="659" t="s">
        <v>4506</v>
      </c>
      <c r="C219" s="659" t="s">
        <v>4364</v>
      </c>
      <c r="D219" s="659" t="s">
        <v>4755</v>
      </c>
      <c r="E219" s="659" t="s">
        <v>4756</v>
      </c>
      <c r="F219" s="674">
        <v>1</v>
      </c>
      <c r="G219" s="674">
        <v>276</v>
      </c>
      <c r="H219" s="674">
        <v>1</v>
      </c>
      <c r="I219" s="674">
        <v>276</v>
      </c>
      <c r="J219" s="674"/>
      <c r="K219" s="674"/>
      <c r="L219" s="674"/>
      <c r="M219" s="674"/>
      <c r="N219" s="674"/>
      <c r="O219" s="674"/>
      <c r="P219" s="664"/>
      <c r="Q219" s="675"/>
    </row>
    <row r="220" spans="1:17" ht="14.4" customHeight="1" x14ac:dyDescent="0.3">
      <c r="A220" s="658" t="s">
        <v>516</v>
      </c>
      <c r="B220" s="659" t="s">
        <v>4506</v>
      </c>
      <c r="C220" s="659" t="s">
        <v>4364</v>
      </c>
      <c r="D220" s="659" t="s">
        <v>4757</v>
      </c>
      <c r="E220" s="659" t="s">
        <v>4758</v>
      </c>
      <c r="F220" s="674">
        <v>37</v>
      </c>
      <c r="G220" s="674">
        <v>6839</v>
      </c>
      <c r="H220" s="674">
        <v>1</v>
      </c>
      <c r="I220" s="674">
        <v>184.83783783783784</v>
      </c>
      <c r="J220" s="674">
        <v>36</v>
      </c>
      <c r="K220" s="674">
        <v>6660</v>
      </c>
      <c r="L220" s="674">
        <v>0.97382658283374768</v>
      </c>
      <c r="M220" s="674">
        <v>185</v>
      </c>
      <c r="N220" s="674">
        <v>48</v>
      </c>
      <c r="O220" s="674">
        <v>8931</v>
      </c>
      <c r="P220" s="664">
        <v>1.3058926743675976</v>
      </c>
      <c r="Q220" s="675">
        <v>186.0625</v>
      </c>
    </row>
    <row r="221" spans="1:17" ht="14.4" customHeight="1" x14ac:dyDescent="0.3">
      <c r="A221" s="658" t="s">
        <v>516</v>
      </c>
      <c r="B221" s="659" t="s">
        <v>4506</v>
      </c>
      <c r="C221" s="659" t="s">
        <v>4364</v>
      </c>
      <c r="D221" s="659" t="s">
        <v>4367</v>
      </c>
      <c r="E221" s="659" t="s">
        <v>4368</v>
      </c>
      <c r="F221" s="674">
        <v>173</v>
      </c>
      <c r="G221" s="674">
        <v>116079</v>
      </c>
      <c r="H221" s="674">
        <v>1</v>
      </c>
      <c r="I221" s="674">
        <v>670.97687861271675</v>
      </c>
      <c r="J221" s="674">
        <v>17</v>
      </c>
      <c r="K221" s="674">
        <v>10965</v>
      </c>
      <c r="L221" s="674">
        <v>9.4461530509394459E-2</v>
      </c>
      <c r="M221" s="674">
        <v>645</v>
      </c>
      <c r="N221" s="674"/>
      <c r="O221" s="674"/>
      <c r="P221" s="664"/>
      <c r="Q221" s="675"/>
    </row>
    <row r="222" spans="1:17" ht="14.4" customHeight="1" x14ac:dyDescent="0.3">
      <c r="A222" s="658" t="s">
        <v>516</v>
      </c>
      <c r="B222" s="659" t="s">
        <v>4506</v>
      </c>
      <c r="C222" s="659" t="s">
        <v>4364</v>
      </c>
      <c r="D222" s="659" t="s">
        <v>4466</v>
      </c>
      <c r="E222" s="659" t="s">
        <v>4467</v>
      </c>
      <c r="F222" s="674">
        <v>4</v>
      </c>
      <c r="G222" s="674">
        <v>1204</v>
      </c>
      <c r="H222" s="674">
        <v>1</v>
      </c>
      <c r="I222" s="674">
        <v>301</v>
      </c>
      <c r="J222" s="674">
        <v>4</v>
      </c>
      <c r="K222" s="674">
        <v>1208</v>
      </c>
      <c r="L222" s="674">
        <v>1.0033222591362125</v>
      </c>
      <c r="M222" s="674">
        <v>302</v>
      </c>
      <c r="N222" s="674"/>
      <c r="O222" s="674"/>
      <c r="P222" s="664"/>
      <c r="Q222" s="675"/>
    </row>
    <row r="223" spans="1:17" ht="14.4" customHeight="1" x14ac:dyDescent="0.3">
      <c r="A223" s="658" t="s">
        <v>516</v>
      </c>
      <c r="B223" s="659" t="s">
        <v>4506</v>
      </c>
      <c r="C223" s="659" t="s">
        <v>4364</v>
      </c>
      <c r="D223" s="659" t="s">
        <v>4759</v>
      </c>
      <c r="E223" s="659" t="s">
        <v>4760</v>
      </c>
      <c r="F223" s="674">
        <v>4</v>
      </c>
      <c r="G223" s="674">
        <v>1740</v>
      </c>
      <c r="H223" s="674">
        <v>1</v>
      </c>
      <c r="I223" s="674">
        <v>435</v>
      </c>
      <c r="J223" s="674"/>
      <c r="K223" s="674"/>
      <c r="L223" s="674"/>
      <c r="M223" s="674"/>
      <c r="N223" s="674"/>
      <c r="O223" s="674"/>
      <c r="P223" s="664"/>
      <c r="Q223" s="675"/>
    </row>
    <row r="224" spans="1:17" ht="14.4" customHeight="1" x14ac:dyDescent="0.3">
      <c r="A224" s="658" t="s">
        <v>516</v>
      </c>
      <c r="B224" s="659" t="s">
        <v>4506</v>
      </c>
      <c r="C224" s="659" t="s">
        <v>4364</v>
      </c>
      <c r="D224" s="659" t="s">
        <v>4761</v>
      </c>
      <c r="E224" s="659" t="s">
        <v>4359</v>
      </c>
      <c r="F224" s="674">
        <v>60</v>
      </c>
      <c r="G224" s="674">
        <v>10440</v>
      </c>
      <c r="H224" s="674">
        <v>1</v>
      </c>
      <c r="I224" s="674">
        <v>174</v>
      </c>
      <c r="J224" s="674"/>
      <c r="K224" s="674"/>
      <c r="L224" s="674"/>
      <c r="M224" s="674"/>
      <c r="N224" s="674"/>
      <c r="O224" s="674"/>
      <c r="P224" s="664"/>
      <c r="Q224" s="675"/>
    </row>
    <row r="225" spans="1:17" ht="14.4" customHeight="1" x14ac:dyDescent="0.3">
      <c r="A225" s="658" t="s">
        <v>516</v>
      </c>
      <c r="B225" s="659" t="s">
        <v>4506</v>
      </c>
      <c r="C225" s="659" t="s">
        <v>4364</v>
      </c>
      <c r="D225" s="659" t="s">
        <v>4449</v>
      </c>
      <c r="E225" s="659" t="s">
        <v>4450</v>
      </c>
      <c r="F225" s="674">
        <v>142</v>
      </c>
      <c r="G225" s="674">
        <v>35358</v>
      </c>
      <c r="H225" s="674">
        <v>1</v>
      </c>
      <c r="I225" s="674">
        <v>249</v>
      </c>
      <c r="J225" s="674">
        <v>104</v>
      </c>
      <c r="K225" s="674">
        <v>24128</v>
      </c>
      <c r="L225" s="674">
        <v>0.68239153798291763</v>
      </c>
      <c r="M225" s="674">
        <v>232</v>
      </c>
      <c r="N225" s="674"/>
      <c r="O225" s="674"/>
      <c r="P225" s="664"/>
      <c r="Q225" s="675"/>
    </row>
    <row r="226" spans="1:17" ht="14.4" customHeight="1" x14ac:dyDescent="0.3">
      <c r="A226" s="658" t="s">
        <v>516</v>
      </c>
      <c r="B226" s="659" t="s">
        <v>4506</v>
      </c>
      <c r="C226" s="659" t="s">
        <v>4364</v>
      </c>
      <c r="D226" s="659" t="s">
        <v>4762</v>
      </c>
      <c r="E226" s="659" t="s">
        <v>4763</v>
      </c>
      <c r="F226" s="674">
        <v>4</v>
      </c>
      <c r="G226" s="674">
        <v>3740</v>
      </c>
      <c r="H226" s="674">
        <v>1</v>
      </c>
      <c r="I226" s="674">
        <v>935</v>
      </c>
      <c r="J226" s="674">
        <v>1</v>
      </c>
      <c r="K226" s="674">
        <v>939</v>
      </c>
      <c r="L226" s="674">
        <v>0.25106951871657757</v>
      </c>
      <c r="M226" s="674">
        <v>939</v>
      </c>
      <c r="N226" s="674">
        <v>5</v>
      </c>
      <c r="O226" s="674">
        <v>4702</v>
      </c>
      <c r="P226" s="664">
        <v>1.2572192513368985</v>
      </c>
      <c r="Q226" s="675">
        <v>940.4</v>
      </c>
    </row>
    <row r="227" spans="1:17" ht="14.4" customHeight="1" x14ac:dyDescent="0.3">
      <c r="A227" s="658" t="s">
        <v>516</v>
      </c>
      <c r="B227" s="659" t="s">
        <v>4506</v>
      </c>
      <c r="C227" s="659" t="s">
        <v>4364</v>
      </c>
      <c r="D227" s="659" t="s">
        <v>4414</v>
      </c>
      <c r="E227" s="659" t="s">
        <v>4415</v>
      </c>
      <c r="F227" s="674">
        <v>7</v>
      </c>
      <c r="G227" s="674">
        <v>2870</v>
      </c>
      <c r="H227" s="674">
        <v>1</v>
      </c>
      <c r="I227" s="674">
        <v>410</v>
      </c>
      <c r="J227" s="674">
        <v>12</v>
      </c>
      <c r="K227" s="674">
        <v>4932</v>
      </c>
      <c r="L227" s="674">
        <v>1.7184668989547038</v>
      </c>
      <c r="M227" s="674">
        <v>411</v>
      </c>
      <c r="N227" s="674">
        <v>9</v>
      </c>
      <c r="O227" s="674">
        <v>3714</v>
      </c>
      <c r="P227" s="664">
        <v>1.2940766550522649</v>
      </c>
      <c r="Q227" s="675">
        <v>412.66666666666669</v>
      </c>
    </row>
    <row r="228" spans="1:17" ht="14.4" customHeight="1" x14ac:dyDescent="0.3">
      <c r="A228" s="658" t="s">
        <v>516</v>
      </c>
      <c r="B228" s="659" t="s">
        <v>4506</v>
      </c>
      <c r="C228" s="659" t="s">
        <v>4364</v>
      </c>
      <c r="D228" s="659" t="s">
        <v>4764</v>
      </c>
      <c r="E228" s="659" t="s">
        <v>4765</v>
      </c>
      <c r="F228" s="674">
        <v>15</v>
      </c>
      <c r="G228" s="674">
        <v>20220</v>
      </c>
      <c r="H228" s="674">
        <v>1</v>
      </c>
      <c r="I228" s="674">
        <v>1348</v>
      </c>
      <c r="J228" s="674">
        <v>3</v>
      </c>
      <c r="K228" s="674">
        <v>4062</v>
      </c>
      <c r="L228" s="674">
        <v>0.20089020771513352</v>
      </c>
      <c r="M228" s="674">
        <v>1354</v>
      </c>
      <c r="N228" s="674"/>
      <c r="O228" s="674"/>
      <c r="P228" s="664"/>
      <c r="Q228" s="675"/>
    </row>
    <row r="229" spans="1:17" ht="14.4" customHeight="1" x14ac:dyDescent="0.3">
      <c r="A229" s="658" t="s">
        <v>516</v>
      </c>
      <c r="B229" s="659" t="s">
        <v>4506</v>
      </c>
      <c r="C229" s="659" t="s">
        <v>4364</v>
      </c>
      <c r="D229" s="659" t="s">
        <v>4766</v>
      </c>
      <c r="E229" s="659" t="s">
        <v>4767</v>
      </c>
      <c r="F229" s="674">
        <v>8</v>
      </c>
      <c r="G229" s="674">
        <v>6384</v>
      </c>
      <c r="H229" s="674">
        <v>1</v>
      </c>
      <c r="I229" s="674">
        <v>798</v>
      </c>
      <c r="J229" s="674">
        <v>6</v>
      </c>
      <c r="K229" s="674">
        <v>4830</v>
      </c>
      <c r="L229" s="674">
        <v>0.75657894736842102</v>
      </c>
      <c r="M229" s="674">
        <v>805</v>
      </c>
      <c r="N229" s="674">
        <v>5</v>
      </c>
      <c r="O229" s="674">
        <v>4039</v>
      </c>
      <c r="P229" s="664">
        <v>0.63267543859649122</v>
      </c>
      <c r="Q229" s="675">
        <v>807.8</v>
      </c>
    </row>
    <row r="230" spans="1:17" ht="14.4" customHeight="1" x14ac:dyDescent="0.3">
      <c r="A230" s="658" t="s">
        <v>516</v>
      </c>
      <c r="B230" s="659" t="s">
        <v>4506</v>
      </c>
      <c r="C230" s="659" t="s">
        <v>4364</v>
      </c>
      <c r="D230" s="659" t="s">
        <v>4768</v>
      </c>
      <c r="E230" s="659" t="s">
        <v>4769</v>
      </c>
      <c r="F230" s="674">
        <v>200</v>
      </c>
      <c r="G230" s="674">
        <v>46198</v>
      </c>
      <c r="H230" s="674">
        <v>1</v>
      </c>
      <c r="I230" s="674">
        <v>230.99</v>
      </c>
      <c r="J230" s="674">
        <v>83</v>
      </c>
      <c r="K230" s="674">
        <v>19253</v>
      </c>
      <c r="L230" s="674">
        <v>0.41674964284168148</v>
      </c>
      <c r="M230" s="674">
        <v>231.96385542168676</v>
      </c>
      <c r="N230" s="674"/>
      <c r="O230" s="674"/>
      <c r="P230" s="664"/>
      <c r="Q230" s="675"/>
    </row>
    <row r="231" spans="1:17" ht="14.4" customHeight="1" x14ac:dyDescent="0.3">
      <c r="A231" s="658" t="s">
        <v>516</v>
      </c>
      <c r="B231" s="659" t="s">
        <v>4506</v>
      </c>
      <c r="C231" s="659" t="s">
        <v>4364</v>
      </c>
      <c r="D231" s="659" t="s">
        <v>4770</v>
      </c>
      <c r="E231" s="659" t="s">
        <v>4771</v>
      </c>
      <c r="F231" s="674">
        <v>198</v>
      </c>
      <c r="G231" s="674">
        <v>22967</v>
      </c>
      <c r="H231" s="674">
        <v>1</v>
      </c>
      <c r="I231" s="674">
        <v>115.99494949494949</v>
      </c>
      <c r="J231" s="674">
        <v>92</v>
      </c>
      <c r="K231" s="674">
        <v>10672</v>
      </c>
      <c r="L231" s="674">
        <v>0.46466669569382157</v>
      </c>
      <c r="M231" s="674">
        <v>116</v>
      </c>
      <c r="N231" s="674"/>
      <c r="O231" s="674"/>
      <c r="P231" s="664"/>
      <c r="Q231" s="675"/>
    </row>
    <row r="232" spans="1:17" ht="14.4" customHeight="1" x14ac:dyDescent="0.3">
      <c r="A232" s="658" t="s">
        <v>516</v>
      </c>
      <c r="B232" s="659" t="s">
        <v>4506</v>
      </c>
      <c r="C232" s="659" t="s">
        <v>4364</v>
      </c>
      <c r="D232" s="659" t="s">
        <v>4772</v>
      </c>
      <c r="E232" s="659" t="s">
        <v>4773</v>
      </c>
      <c r="F232" s="674">
        <v>115</v>
      </c>
      <c r="G232" s="674">
        <v>102693</v>
      </c>
      <c r="H232" s="674">
        <v>1</v>
      </c>
      <c r="I232" s="674">
        <v>892.98260869565217</v>
      </c>
      <c r="J232" s="674">
        <v>47</v>
      </c>
      <c r="K232" s="674">
        <v>42059</v>
      </c>
      <c r="L232" s="674">
        <v>0.40956053479789273</v>
      </c>
      <c r="M232" s="674">
        <v>894.87234042553189</v>
      </c>
      <c r="N232" s="674"/>
      <c r="O232" s="674"/>
      <c r="P232" s="664"/>
      <c r="Q232" s="675"/>
    </row>
    <row r="233" spans="1:17" ht="14.4" customHeight="1" x14ac:dyDescent="0.3">
      <c r="A233" s="658" t="s">
        <v>516</v>
      </c>
      <c r="B233" s="659" t="s">
        <v>4506</v>
      </c>
      <c r="C233" s="659" t="s">
        <v>4364</v>
      </c>
      <c r="D233" s="659" t="s">
        <v>4774</v>
      </c>
      <c r="E233" s="659" t="s">
        <v>4775</v>
      </c>
      <c r="F233" s="674">
        <v>494</v>
      </c>
      <c r="G233" s="674">
        <v>27664</v>
      </c>
      <c r="H233" s="674">
        <v>1</v>
      </c>
      <c r="I233" s="674">
        <v>56</v>
      </c>
      <c r="J233" s="674">
        <v>56</v>
      </c>
      <c r="K233" s="674">
        <v>3136</v>
      </c>
      <c r="L233" s="674">
        <v>0.11336032388663968</v>
      </c>
      <c r="M233" s="674">
        <v>56</v>
      </c>
      <c r="N233" s="674"/>
      <c r="O233" s="674"/>
      <c r="P233" s="664"/>
      <c r="Q233" s="675"/>
    </row>
    <row r="234" spans="1:17" ht="14.4" customHeight="1" x14ac:dyDescent="0.3">
      <c r="A234" s="658" t="s">
        <v>516</v>
      </c>
      <c r="B234" s="659" t="s">
        <v>4506</v>
      </c>
      <c r="C234" s="659" t="s">
        <v>4364</v>
      </c>
      <c r="D234" s="659" t="s">
        <v>4776</v>
      </c>
      <c r="E234" s="659" t="s">
        <v>4777</v>
      </c>
      <c r="F234" s="674">
        <v>498</v>
      </c>
      <c r="G234" s="674">
        <v>30378</v>
      </c>
      <c r="H234" s="674">
        <v>1</v>
      </c>
      <c r="I234" s="674">
        <v>61</v>
      </c>
      <c r="J234" s="674">
        <v>56</v>
      </c>
      <c r="K234" s="674">
        <v>3416</v>
      </c>
      <c r="L234" s="674">
        <v>0.11244979919678715</v>
      </c>
      <c r="M234" s="674">
        <v>61</v>
      </c>
      <c r="N234" s="674"/>
      <c r="O234" s="674"/>
      <c r="P234" s="664"/>
      <c r="Q234" s="675"/>
    </row>
    <row r="235" spans="1:17" ht="14.4" customHeight="1" x14ac:dyDescent="0.3">
      <c r="A235" s="658" t="s">
        <v>516</v>
      </c>
      <c r="B235" s="659" t="s">
        <v>4506</v>
      </c>
      <c r="C235" s="659" t="s">
        <v>4364</v>
      </c>
      <c r="D235" s="659" t="s">
        <v>4778</v>
      </c>
      <c r="E235" s="659" t="s">
        <v>4779</v>
      </c>
      <c r="F235" s="674">
        <v>0</v>
      </c>
      <c r="G235" s="674">
        <v>0</v>
      </c>
      <c r="H235" s="674"/>
      <c r="I235" s="674"/>
      <c r="J235" s="674">
        <v>0</v>
      </c>
      <c r="K235" s="674">
        <v>0</v>
      </c>
      <c r="L235" s="674"/>
      <c r="M235" s="674"/>
      <c r="N235" s="674">
        <v>0</v>
      </c>
      <c r="O235" s="674">
        <v>0</v>
      </c>
      <c r="P235" s="664"/>
      <c r="Q235" s="675"/>
    </row>
    <row r="236" spans="1:17" ht="14.4" customHeight="1" x14ac:dyDescent="0.3">
      <c r="A236" s="658" t="s">
        <v>516</v>
      </c>
      <c r="B236" s="659" t="s">
        <v>4506</v>
      </c>
      <c r="C236" s="659" t="s">
        <v>4364</v>
      </c>
      <c r="D236" s="659" t="s">
        <v>4780</v>
      </c>
      <c r="E236" s="659" t="s">
        <v>4781</v>
      </c>
      <c r="F236" s="674">
        <v>1048</v>
      </c>
      <c r="G236" s="674">
        <v>0</v>
      </c>
      <c r="H236" s="674"/>
      <c r="I236" s="674">
        <v>0</v>
      </c>
      <c r="J236" s="674">
        <v>786</v>
      </c>
      <c r="K236" s="674">
        <v>0</v>
      </c>
      <c r="L236" s="674"/>
      <c r="M236" s="674">
        <v>0</v>
      </c>
      <c r="N236" s="674">
        <v>979</v>
      </c>
      <c r="O236" s="674">
        <v>0</v>
      </c>
      <c r="P236" s="664"/>
      <c r="Q236" s="675">
        <v>0</v>
      </c>
    </row>
    <row r="237" spans="1:17" ht="14.4" customHeight="1" x14ac:dyDescent="0.3">
      <c r="A237" s="658" t="s">
        <v>516</v>
      </c>
      <c r="B237" s="659" t="s">
        <v>4506</v>
      </c>
      <c r="C237" s="659" t="s">
        <v>4364</v>
      </c>
      <c r="D237" s="659" t="s">
        <v>4381</v>
      </c>
      <c r="E237" s="659" t="s">
        <v>4382</v>
      </c>
      <c r="F237" s="674">
        <v>10</v>
      </c>
      <c r="G237" s="674">
        <v>0</v>
      </c>
      <c r="H237" s="674"/>
      <c r="I237" s="674">
        <v>0</v>
      </c>
      <c r="J237" s="674">
        <v>17</v>
      </c>
      <c r="K237" s="674">
        <v>0</v>
      </c>
      <c r="L237" s="674"/>
      <c r="M237" s="674">
        <v>0</v>
      </c>
      <c r="N237" s="674"/>
      <c r="O237" s="674"/>
      <c r="P237" s="664"/>
      <c r="Q237" s="675"/>
    </row>
    <row r="238" spans="1:17" ht="14.4" customHeight="1" x14ac:dyDescent="0.3">
      <c r="A238" s="658" t="s">
        <v>516</v>
      </c>
      <c r="B238" s="659" t="s">
        <v>4506</v>
      </c>
      <c r="C238" s="659" t="s">
        <v>4364</v>
      </c>
      <c r="D238" s="659" t="s">
        <v>4782</v>
      </c>
      <c r="E238" s="659" t="s">
        <v>4783</v>
      </c>
      <c r="F238" s="674"/>
      <c r="G238" s="674"/>
      <c r="H238" s="674"/>
      <c r="I238" s="674"/>
      <c r="J238" s="674"/>
      <c r="K238" s="674"/>
      <c r="L238" s="674"/>
      <c r="M238" s="674"/>
      <c r="N238" s="674">
        <v>1</v>
      </c>
      <c r="O238" s="674">
        <v>0</v>
      </c>
      <c r="P238" s="664"/>
      <c r="Q238" s="675">
        <v>0</v>
      </c>
    </row>
    <row r="239" spans="1:17" ht="14.4" customHeight="1" x14ac:dyDescent="0.3">
      <c r="A239" s="658" t="s">
        <v>516</v>
      </c>
      <c r="B239" s="659" t="s">
        <v>4506</v>
      </c>
      <c r="C239" s="659" t="s">
        <v>4364</v>
      </c>
      <c r="D239" s="659" t="s">
        <v>4784</v>
      </c>
      <c r="E239" s="659" t="s">
        <v>4359</v>
      </c>
      <c r="F239" s="674">
        <v>59</v>
      </c>
      <c r="G239" s="674">
        <v>0</v>
      </c>
      <c r="H239" s="674"/>
      <c r="I239" s="674">
        <v>0</v>
      </c>
      <c r="J239" s="674">
        <v>1</v>
      </c>
      <c r="K239" s="674">
        <v>0</v>
      </c>
      <c r="L239" s="674"/>
      <c r="M239" s="674">
        <v>0</v>
      </c>
      <c r="N239" s="674"/>
      <c r="O239" s="674"/>
      <c r="P239" s="664"/>
      <c r="Q239" s="675"/>
    </row>
    <row r="240" spans="1:17" ht="14.4" customHeight="1" x14ac:dyDescent="0.3">
      <c r="A240" s="658" t="s">
        <v>516</v>
      </c>
      <c r="B240" s="659" t="s">
        <v>4506</v>
      </c>
      <c r="C240" s="659" t="s">
        <v>4364</v>
      </c>
      <c r="D240" s="659" t="s">
        <v>4487</v>
      </c>
      <c r="E240" s="659" t="s">
        <v>4488</v>
      </c>
      <c r="F240" s="674">
        <v>21</v>
      </c>
      <c r="G240" s="674">
        <v>0</v>
      </c>
      <c r="H240" s="674"/>
      <c r="I240" s="674">
        <v>0</v>
      </c>
      <c r="J240" s="674">
        <v>156</v>
      </c>
      <c r="K240" s="674">
        <v>0</v>
      </c>
      <c r="L240" s="674"/>
      <c r="M240" s="674">
        <v>0</v>
      </c>
      <c r="N240" s="674">
        <v>184</v>
      </c>
      <c r="O240" s="674">
        <v>0</v>
      </c>
      <c r="P240" s="664"/>
      <c r="Q240" s="675">
        <v>0</v>
      </c>
    </row>
    <row r="241" spans="1:17" ht="14.4" customHeight="1" x14ac:dyDescent="0.3">
      <c r="A241" s="658" t="s">
        <v>516</v>
      </c>
      <c r="B241" s="659" t="s">
        <v>4506</v>
      </c>
      <c r="C241" s="659" t="s">
        <v>4364</v>
      </c>
      <c r="D241" s="659" t="s">
        <v>4489</v>
      </c>
      <c r="E241" s="659" t="s">
        <v>4490</v>
      </c>
      <c r="F241" s="674"/>
      <c r="G241" s="674"/>
      <c r="H241" s="674"/>
      <c r="I241" s="674"/>
      <c r="J241" s="674"/>
      <c r="K241" s="674"/>
      <c r="L241" s="674"/>
      <c r="M241" s="674"/>
      <c r="N241" s="674">
        <v>2</v>
      </c>
      <c r="O241" s="674">
        <v>0</v>
      </c>
      <c r="P241" s="664"/>
      <c r="Q241" s="675">
        <v>0</v>
      </c>
    </row>
    <row r="242" spans="1:17" ht="14.4" customHeight="1" x14ac:dyDescent="0.3">
      <c r="A242" s="658" t="s">
        <v>516</v>
      </c>
      <c r="B242" s="659" t="s">
        <v>4506</v>
      </c>
      <c r="C242" s="659" t="s">
        <v>4364</v>
      </c>
      <c r="D242" s="659" t="s">
        <v>4785</v>
      </c>
      <c r="E242" s="659" t="s">
        <v>4786</v>
      </c>
      <c r="F242" s="674"/>
      <c r="G242" s="674"/>
      <c r="H242" s="674"/>
      <c r="I242" s="674"/>
      <c r="J242" s="674">
        <v>4</v>
      </c>
      <c r="K242" s="674">
        <v>0</v>
      </c>
      <c r="L242" s="674"/>
      <c r="M242" s="674">
        <v>0</v>
      </c>
      <c r="N242" s="674">
        <v>12</v>
      </c>
      <c r="O242" s="674">
        <v>0</v>
      </c>
      <c r="P242" s="664"/>
      <c r="Q242" s="675">
        <v>0</v>
      </c>
    </row>
    <row r="243" spans="1:17" ht="14.4" customHeight="1" x14ac:dyDescent="0.3">
      <c r="A243" s="658" t="s">
        <v>516</v>
      </c>
      <c r="B243" s="659" t="s">
        <v>4506</v>
      </c>
      <c r="C243" s="659" t="s">
        <v>4364</v>
      </c>
      <c r="D243" s="659" t="s">
        <v>4787</v>
      </c>
      <c r="E243" s="659" t="s">
        <v>4788</v>
      </c>
      <c r="F243" s="674"/>
      <c r="G243" s="674"/>
      <c r="H243" s="674"/>
      <c r="I243" s="674"/>
      <c r="J243" s="674">
        <v>1</v>
      </c>
      <c r="K243" s="674">
        <v>0</v>
      </c>
      <c r="L243" s="674"/>
      <c r="M243" s="674">
        <v>0</v>
      </c>
      <c r="N243" s="674"/>
      <c r="O243" s="674"/>
      <c r="P243" s="664"/>
      <c r="Q243" s="675"/>
    </row>
    <row r="244" spans="1:17" ht="14.4" customHeight="1" x14ac:dyDescent="0.3">
      <c r="A244" s="658" t="s">
        <v>516</v>
      </c>
      <c r="B244" s="659" t="s">
        <v>4506</v>
      </c>
      <c r="C244" s="659" t="s">
        <v>4364</v>
      </c>
      <c r="D244" s="659" t="s">
        <v>4789</v>
      </c>
      <c r="E244" s="659" t="s">
        <v>4790</v>
      </c>
      <c r="F244" s="674">
        <v>12</v>
      </c>
      <c r="G244" s="674">
        <v>0</v>
      </c>
      <c r="H244" s="674"/>
      <c r="I244" s="674">
        <v>0</v>
      </c>
      <c r="J244" s="674">
        <v>73</v>
      </c>
      <c r="K244" s="674">
        <v>0</v>
      </c>
      <c r="L244" s="674"/>
      <c r="M244" s="674">
        <v>0</v>
      </c>
      <c r="N244" s="674">
        <v>89</v>
      </c>
      <c r="O244" s="674">
        <v>0</v>
      </c>
      <c r="P244" s="664"/>
      <c r="Q244" s="675">
        <v>0</v>
      </c>
    </row>
    <row r="245" spans="1:17" ht="14.4" customHeight="1" x14ac:dyDescent="0.3">
      <c r="A245" s="658" t="s">
        <v>516</v>
      </c>
      <c r="B245" s="659" t="s">
        <v>4506</v>
      </c>
      <c r="C245" s="659" t="s">
        <v>4364</v>
      </c>
      <c r="D245" s="659" t="s">
        <v>4791</v>
      </c>
      <c r="E245" s="659" t="s">
        <v>4792</v>
      </c>
      <c r="F245" s="674"/>
      <c r="G245" s="674"/>
      <c r="H245" s="674"/>
      <c r="I245" s="674"/>
      <c r="J245" s="674">
        <v>8</v>
      </c>
      <c r="K245" s="674">
        <v>0</v>
      </c>
      <c r="L245" s="674"/>
      <c r="M245" s="674">
        <v>0</v>
      </c>
      <c r="N245" s="674">
        <v>5</v>
      </c>
      <c r="O245" s="674">
        <v>0</v>
      </c>
      <c r="P245" s="664"/>
      <c r="Q245" s="675">
        <v>0</v>
      </c>
    </row>
    <row r="246" spans="1:17" ht="14.4" customHeight="1" x14ac:dyDescent="0.3">
      <c r="A246" s="658" t="s">
        <v>516</v>
      </c>
      <c r="B246" s="659" t="s">
        <v>4506</v>
      </c>
      <c r="C246" s="659" t="s">
        <v>4364</v>
      </c>
      <c r="D246" s="659" t="s">
        <v>4793</v>
      </c>
      <c r="E246" s="659" t="s">
        <v>4794</v>
      </c>
      <c r="F246" s="674"/>
      <c r="G246" s="674"/>
      <c r="H246" s="674"/>
      <c r="I246" s="674"/>
      <c r="J246" s="674"/>
      <c r="K246" s="674"/>
      <c r="L246" s="674"/>
      <c r="M246" s="674"/>
      <c r="N246" s="674">
        <v>6</v>
      </c>
      <c r="O246" s="674">
        <v>0</v>
      </c>
      <c r="P246" s="664"/>
      <c r="Q246" s="675">
        <v>0</v>
      </c>
    </row>
    <row r="247" spans="1:17" ht="14.4" customHeight="1" x14ac:dyDescent="0.3">
      <c r="A247" s="658" t="s">
        <v>516</v>
      </c>
      <c r="B247" s="659" t="s">
        <v>4506</v>
      </c>
      <c r="C247" s="659" t="s">
        <v>4364</v>
      </c>
      <c r="D247" s="659" t="s">
        <v>4795</v>
      </c>
      <c r="E247" s="659" t="s">
        <v>4796</v>
      </c>
      <c r="F247" s="674"/>
      <c r="G247" s="674"/>
      <c r="H247" s="674"/>
      <c r="I247" s="674"/>
      <c r="J247" s="674">
        <v>8</v>
      </c>
      <c r="K247" s="674">
        <v>0</v>
      </c>
      <c r="L247" s="674"/>
      <c r="M247" s="674">
        <v>0</v>
      </c>
      <c r="N247" s="674">
        <v>6</v>
      </c>
      <c r="O247" s="674">
        <v>0</v>
      </c>
      <c r="P247" s="664"/>
      <c r="Q247" s="675">
        <v>0</v>
      </c>
    </row>
    <row r="248" spans="1:17" ht="14.4" customHeight="1" x14ac:dyDescent="0.3">
      <c r="A248" s="658" t="s">
        <v>516</v>
      </c>
      <c r="B248" s="659" t="s">
        <v>4506</v>
      </c>
      <c r="C248" s="659" t="s">
        <v>4364</v>
      </c>
      <c r="D248" s="659" t="s">
        <v>4797</v>
      </c>
      <c r="E248" s="659" t="s">
        <v>4798</v>
      </c>
      <c r="F248" s="674">
        <v>1</v>
      </c>
      <c r="G248" s="674">
        <v>0</v>
      </c>
      <c r="H248" s="674"/>
      <c r="I248" s="674">
        <v>0</v>
      </c>
      <c r="J248" s="674">
        <v>10</v>
      </c>
      <c r="K248" s="674">
        <v>0</v>
      </c>
      <c r="L248" s="674"/>
      <c r="M248" s="674">
        <v>0</v>
      </c>
      <c r="N248" s="674">
        <v>7</v>
      </c>
      <c r="O248" s="674">
        <v>0</v>
      </c>
      <c r="P248" s="664"/>
      <c r="Q248" s="675">
        <v>0</v>
      </c>
    </row>
    <row r="249" spans="1:17" ht="14.4" customHeight="1" x14ac:dyDescent="0.3">
      <c r="A249" s="658" t="s">
        <v>516</v>
      </c>
      <c r="B249" s="659" t="s">
        <v>4506</v>
      </c>
      <c r="C249" s="659" t="s">
        <v>4364</v>
      </c>
      <c r="D249" s="659" t="s">
        <v>4799</v>
      </c>
      <c r="E249" s="659" t="s">
        <v>4800</v>
      </c>
      <c r="F249" s="674">
        <v>8</v>
      </c>
      <c r="G249" s="674">
        <v>0</v>
      </c>
      <c r="H249" s="674"/>
      <c r="I249" s="674">
        <v>0</v>
      </c>
      <c r="J249" s="674">
        <v>75</v>
      </c>
      <c r="K249" s="674">
        <v>0</v>
      </c>
      <c r="L249" s="674"/>
      <c r="M249" s="674">
        <v>0</v>
      </c>
      <c r="N249" s="674">
        <v>123</v>
      </c>
      <c r="O249" s="674">
        <v>0</v>
      </c>
      <c r="P249" s="664"/>
      <c r="Q249" s="675">
        <v>0</v>
      </c>
    </row>
    <row r="250" spans="1:17" ht="14.4" customHeight="1" x14ac:dyDescent="0.3">
      <c r="A250" s="658" t="s">
        <v>516</v>
      </c>
      <c r="B250" s="659" t="s">
        <v>4506</v>
      </c>
      <c r="C250" s="659" t="s">
        <v>4364</v>
      </c>
      <c r="D250" s="659" t="s">
        <v>4801</v>
      </c>
      <c r="E250" s="659" t="s">
        <v>4802</v>
      </c>
      <c r="F250" s="674">
        <v>2</v>
      </c>
      <c r="G250" s="674">
        <v>0</v>
      </c>
      <c r="H250" s="674"/>
      <c r="I250" s="674">
        <v>0</v>
      </c>
      <c r="J250" s="674">
        <v>47</v>
      </c>
      <c r="K250" s="674">
        <v>0</v>
      </c>
      <c r="L250" s="674"/>
      <c r="M250" s="674">
        <v>0</v>
      </c>
      <c r="N250" s="674">
        <v>53</v>
      </c>
      <c r="O250" s="674">
        <v>0</v>
      </c>
      <c r="P250" s="664"/>
      <c r="Q250" s="675">
        <v>0</v>
      </c>
    </row>
    <row r="251" spans="1:17" ht="14.4" customHeight="1" x14ac:dyDescent="0.3">
      <c r="A251" s="658" t="s">
        <v>516</v>
      </c>
      <c r="B251" s="659" t="s">
        <v>4506</v>
      </c>
      <c r="C251" s="659" t="s">
        <v>4364</v>
      </c>
      <c r="D251" s="659" t="s">
        <v>4803</v>
      </c>
      <c r="E251" s="659" t="s">
        <v>4804</v>
      </c>
      <c r="F251" s="674"/>
      <c r="G251" s="674"/>
      <c r="H251" s="674"/>
      <c r="I251" s="674"/>
      <c r="J251" s="674"/>
      <c r="K251" s="674"/>
      <c r="L251" s="674"/>
      <c r="M251" s="674"/>
      <c r="N251" s="674">
        <v>2</v>
      </c>
      <c r="O251" s="674">
        <v>0</v>
      </c>
      <c r="P251" s="664"/>
      <c r="Q251" s="675">
        <v>0</v>
      </c>
    </row>
    <row r="252" spans="1:17" ht="14.4" customHeight="1" x14ac:dyDescent="0.3">
      <c r="A252" s="658" t="s">
        <v>516</v>
      </c>
      <c r="B252" s="659" t="s">
        <v>4506</v>
      </c>
      <c r="C252" s="659" t="s">
        <v>4364</v>
      </c>
      <c r="D252" s="659" t="s">
        <v>4805</v>
      </c>
      <c r="E252" s="659" t="s">
        <v>4806</v>
      </c>
      <c r="F252" s="674"/>
      <c r="G252" s="674"/>
      <c r="H252" s="674"/>
      <c r="I252" s="674"/>
      <c r="J252" s="674">
        <v>3</v>
      </c>
      <c r="K252" s="674">
        <v>0</v>
      </c>
      <c r="L252" s="674"/>
      <c r="M252" s="674">
        <v>0</v>
      </c>
      <c r="N252" s="674">
        <v>11</v>
      </c>
      <c r="O252" s="674">
        <v>0</v>
      </c>
      <c r="P252" s="664"/>
      <c r="Q252" s="675">
        <v>0</v>
      </c>
    </row>
    <row r="253" spans="1:17" ht="14.4" customHeight="1" x14ac:dyDescent="0.3">
      <c r="A253" s="658" t="s">
        <v>516</v>
      </c>
      <c r="B253" s="659" t="s">
        <v>4506</v>
      </c>
      <c r="C253" s="659" t="s">
        <v>4364</v>
      </c>
      <c r="D253" s="659" t="s">
        <v>4807</v>
      </c>
      <c r="E253" s="659" t="s">
        <v>4808</v>
      </c>
      <c r="F253" s="674"/>
      <c r="G253" s="674"/>
      <c r="H253" s="674"/>
      <c r="I253" s="674"/>
      <c r="J253" s="674">
        <v>3</v>
      </c>
      <c r="K253" s="674">
        <v>0</v>
      </c>
      <c r="L253" s="674"/>
      <c r="M253" s="674">
        <v>0</v>
      </c>
      <c r="N253" s="674">
        <v>4</v>
      </c>
      <c r="O253" s="674">
        <v>0</v>
      </c>
      <c r="P253" s="664"/>
      <c r="Q253" s="675">
        <v>0</v>
      </c>
    </row>
    <row r="254" spans="1:17" ht="14.4" customHeight="1" x14ac:dyDescent="0.3">
      <c r="A254" s="658" t="s">
        <v>516</v>
      </c>
      <c r="B254" s="659" t="s">
        <v>4506</v>
      </c>
      <c r="C254" s="659" t="s">
        <v>4364</v>
      </c>
      <c r="D254" s="659" t="s">
        <v>4809</v>
      </c>
      <c r="E254" s="659" t="s">
        <v>4810</v>
      </c>
      <c r="F254" s="674">
        <v>1</v>
      </c>
      <c r="G254" s="674">
        <v>0</v>
      </c>
      <c r="H254" s="674"/>
      <c r="I254" s="674">
        <v>0</v>
      </c>
      <c r="J254" s="674">
        <v>4</v>
      </c>
      <c r="K254" s="674">
        <v>0</v>
      </c>
      <c r="L254" s="674"/>
      <c r="M254" s="674">
        <v>0</v>
      </c>
      <c r="N254" s="674">
        <v>3</v>
      </c>
      <c r="O254" s="674">
        <v>0</v>
      </c>
      <c r="P254" s="664"/>
      <c r="Q254" s="675">
        <v>0</v>
      </c>
    </row>
    <row r="255" spans="1:17" ht="14.4" customHeight="1" x14ac:dyDescent="0.3">
      <c r="A255" s="658" t="s">
        <v>516</v>
      </c>
      <c r="B255" s="659" t="s">
        <v>4506</v>
      </c>
      <c r="C255" s="659" t="s">
        <v>4364</v>
      </c>
      <c r="D255" s="659" t="s">
        <v>4811</v>
      </c>
      <c r="E255" s="659" t="s">
        <v>4812</v>
      </c>
      <c r="F255" s="674">
        <v>2</v>
      </c>
      <c r="G255" s="674">
        <v>0</v>
      </c>
      <c r="H255" s="674"/>
      <c r="I255" s="674">
        <v>0</v>
      </c>
      <c r="J255" s="674">
        <v>33</v>
      </c>
      <c r="K255" s="674">
        <v>0</v>
      </c>
      <c r="L255" s="674"/>
      <c r="M255" s="674">
        <v>0</v>
      </c>
      <c r="N255" s="674">
        <v>37</v>
      </c>
      <c r="O255" s="674">
        <v>0</v>
      </c>
      <c r="P255" s="664"/>
      <c r="Q255" s="675">
        <v>0</v>
      </c>
    </row>
    <row r="256" spans="1:17" ht="14.4" customHeight="1" x14ac:dyDescent="0.3">
      <c r="A256" s="658" t="s">
        <v>516</v>
      </c>
      <c r="B256" s="659" t="s">
        <v>4506</v>
      </c>
      <c r="C256" s="659" t="s">
        <v>4364</v>
      </c>
      <c r="D256" s="659" t="s">
        <v>4813</v>
      </c>
      <c r="E256" s="659" t="s">
        <v>4814</v>
      </c>
      <c r="F256" s="674"/>
      <c r="G256" s="674"/>
      <c r="H256" s="674"/>
      <c r="I256" s="674"/>
      <c r="J256" s="674"/>
      <c r="K256" s="674"/>
      <c r="L256" s="674"/>
      <c r="M256" s="674"/>
      <c r="N256" s="674">
        <v>1</v>
      </c>
      <c r="O256" s="674">
        <v>0</v>
      </c>
      <c r="P256" s="664"/>
      <c r="Q256" s="675">
        <v>0</v>
      </c>
    </row>
    <row r="257" spans="1:17" ht="14.4" customHeight="1" x14ac:dyDescent="0.3">
      <c r="A257" s="658" t="s">
        <v>516</v>
      </c>
      <c r="B257" s="659" t="s">
        <v>4506</v>
      </c>
      <c r="C257" s="659" t="s">
        <v>4364</v>
      </c>
      <c r="D257" s="659" t="s">
        <v>4815</v>
      </c>
      <c r="E257" s="659" t="s">
        <v>4816</v>
      </c>
      <c r="F257" s="674"/>
      <c r="G257" s="674"/>
      <c r="H257" s="674"/>
      <c r="I257" s="674"/>
      <c r="J257" s="674"/>
      <c r="K257" s="674"/>
      <c r="L257" s="674"/>
      <c r="M257" s="674"/>
      <c r="N257" s="674">
        <v>2</v>
      </c>
      <c r="O257" s="674">
        <v>0</v>
      </c>
      <c r="P257" s="664"/>
      <c r="Q257" s="675">
        <v>0</v>
      </c>
    </row>
    <row r="258" spans="1:17" ht="14.4" customHeight="1" x14ac:dyDescent="0.3">
      <c r="A258" s="658" t="s">
        <v>516</v>
      </c>
      <c r="B258" s="659" t="s">
        <v>4506</v>
      </c>
      <c r="C258" s="659" t="s">
        <v>4364</v>
      </c>
      <c r="D258" s="659" t="s">
        <v>4817</v>
      </c>
      <c r="E258" s="659" t="s">
        <v>4818</v>
      </c>
      <c r="F258" s="674">
        <v>1</v>
      </c>
      <c r="G258" s="674">
        <v>0</v>
      </c>
      <c r="H258" s="674"/>
      <c r="I258" s="674">
        <v>0</v>
      </c>
      <c r="J258" s="674"/>
      <c r="K258" s="674"/>
      <c r="L258" s="674"/>
      <c r="M258" s="674"/>
      <c r="N258" s="674"/>
      <c r="O258" s="674"/>
      <c r="P258" s="664"/>
      <c r="Q258" s="675"/>
    </row>
    <row r="259" spans="1:17" ht="14.4" customHeight="1" x14ac:dyDescent="0.3">
      <c r="A259" s="658" t="s">
        <v>516</v>
      </c>
      <c r="B259" s="659" t="s">
        <v>4506</v>
      </c>
      <c r="C259" s="659" t="s">
        <v>4364</v>
      </c>
      <c r="D259" s="659" t="s">
        <v>4819</v>
      </c>
      <c r="E259" s="659" t="s">
        <v>4820</v>
      </c>
      <c r="F259" s="674"/>
      <c r="G259" s="674"/>
      <c r="H259" s="674"/>
      <c r="I259" s="674"/>
      <c r="J259" s="674">
        <v>1</v>
      </c>
      <c r="K259" s="674">
        <v>0</v>
      </c>
      <c r="L259" s="674"/>
      <c r="M259" s="674">
        <v>0</v>
      </c>
      <c r="N259" s="674">
        <v>1</v>
      </c>
      <c r="O259" s="674">
        <v>0</v>
      </c>
      <c r="P259" s="664"/>
      <c r="Q259" s="675">
        <v>0</v>
      </c>
    </row>
    <row r="260" spans="1:17" ht="14.4" customHeight="1" x14ac:dyDescent="0.3">
      <c r="A260" s="658" t="s">
        <v>516</v>
      </c>
      <c r="B260" s="659" t="s">
        <v>4506</v>
      </c>
      <c r="C260" s="659" t="s">
        <v>4364</v>
      </c>
      <c r="D260" s="659" t="s">
        <v>4821</v>
      </c>
      <c r="E260" s="659" t="s">
        <v>4822</v>
      </c>
      <c r="F260" s="674"/>
      <c r="G260" s="674"/>
      <c r="H260" s="674"/>
      <c r="I260" s="674"/>
      <c r="J260" s="674">
        <v>6</v>
      </c>
      <c r="K260" s="674">
        <v>0</v>
      </c>
      <c r="L260" s="674"/>
      <c r="M260" s="674">
        <v>0</v>
      </c>
      <c r="N260" s="674">
        <v>1</v>
      </c>
      <c r="O260" s="674">
        <v>0</v>
      </c>
      <c r="P260" s="664"/>
      <c r="Q260" s="675">
        <v>0</v>
      </c>
    </row>
    <row r="261" spans="1:17" ht="14.4" customHeight="1" x14ac:dyDescent="0.3">
      <c r="A261" s="658" t="s">
        <v>516</v>
      </c>
      <c r="B261" s="659" t="s">
        <v>4506</v>
      </c>
      <c r="C261" s="659" t="s">
        <v>4364</v>
      </c>
      <c r="D261" s="659" t="s">
        <v>4823</v>
      </c>
      <c r="E261" s="659" t="s">
        <v>4824</v>
      </c>
      <c r="F261" s="674"/>
      <c r="G261" s="674"/>
      <c r="H261" s="674"/>
      <c r="I261" s="674"/>
      <c r="J261" s="674">
        <v>1</v>
      </c>
      <c r="K261" s="674">
        <v>0</v>
      </c>
      <c r="L261" s="674"/>
      <c r="M261" s="674">
        <v>0</v>
      </c>
      <c r="N261" s="674"/>
      <c r="O261" s="674"/>
      <c r="P261" s="664"/>
      <c r="Q261" s="675"/>
    </row>
    <row r="262" spans="1:17" ht="14.4" customHeight="1" x14ac:dyDescent="0.3">
      <c r="A262" s="658" t="s">
        <v>516</v>
      </c>
      <c r="B262" s="659" t="s">
        <v>4506</v>
      </c>
      <c r="C262" s="659" t="s">
        <v>4364</v>
      </c>
      <c r="D262" s="659" t="s">
        <v>4825</v>
      </c>
      <c r="E262" s="659" t="s">
        <v>4826</v>
      </c>
      <c r="F262" s="674"/>
      <c r="G262" s="674"/>
      <c r="H262" s="674"/>
      <c r="I262" s="674"/>
      <c r="J262" s="674">
        <v>1</v>
      </c>
      <c r="K262" s="674">
        <v>0</v>
      </c>
      <c r="L262" s="674"/>
      <c r="M262" s="674">
        <v>0</v>
      </c>
      <c r="N262" s="674"/>
      <c r="O262" s="674"/>
      <c r="P262" s="664"/>
      <c r="Q262" s="675"/>
    </row>
    <row r="263" spans="1:17" ht="14.4" customHeight="1" x14ac:dyDescent="0.3">
      <c r="A263" s="658" t="s">
        <v>516</v>
      </c>
      <c r="B263" s="659" t="s">
        <v>4506</v>
      </c>
      <c r="C263" s="659" t="s">
        <v>4364</v>
      </c>
      <c r="D263" s="659" t="s">
        <v>4827</v>
      </c>
      <c r="E263" s="659" t="s">
        <v>4828</v>
      </c>
      <c r="F263" s="674"/>
      <c r="G263" s="674"/>
      <c r="H263" s="674"/>
      <c r="I263" s="674"/>
      <c r="J263" s="674">
        <v>2</v>
      </c>
      <c r="K263" s="674">
        <v>0</v>
      </c>
      <c r="L263" s="674"/>
      <c r="M263" s="674">
        <v>0</v>
      </c>
      <c r="N263" s="674"/>
      <c r="O263" s="674"/>
      <c r="P263" s="664"/>
      <c r="Q263" s="675"/>
    </row>
    <row r="264" spans="1:17" ht="14.4" customHeight="1" x14ac:dyDescent="0.3">
      <c r="A264" s="658" t="s">
        <v>516</v>
      </c>
      <c r="B264" s="659" t="s">
        <v>4506</v>
      </c>
      <c r="C264" s="659" t="s">
        <v>4364</v>
      </c>
      <c r="D264" s="659" t="s">
        <v>4829</v>
      </c>
      <c r="E264" s="659" t="s">
        <v>4830</v>
      </c>
      <c r="F264" s="674"/>
      <c r="G264" s="674"/>
      <c r="H264" s="674"/>
      <c r="I264" s="674"/>
      <c r="J264" s="674"/>
      <c r="K264" s="674"/>
      <c r="L264" s="674"/>
      <c r="M264" s="674"/>
      <c r="N264" s="674">
        <v>1</v>
      </c>
      <c r="O264" s="674">
        <v>0</v>
      </c>
      <c r="P264" s="664"/>
      <c r="Q264" s="675">
        <v>0</v>
      </c>
    </row>
    <row r="265" spans="1:17" ht="14.4" customHeight="1" x14ac:dyDescent="0.3">
      <c r="A265" s="658" t="s">
        <v>516</v>
      </c>
      <c r="B265" s="659" t="s">
        <v>4506</v>
      </c>
      <c r="C265" s="659" t="s">
        <v>4364</v>
      </c>
      <c r="D265" s="659" t="s">
        <v>4831</v>
      </c>
      <c r="E265" s="659" t="s">
        <v>4832</v>
      </c>
      <c r="F265" s="674"/>
      <c r="G265" s="674"/>
      <c r="H265" s="674"/>
      <c r="I265" s="674"/>
      <c r="J265" s="674">
        <v>1</v>
      </c>
      <c r="K265" s="674">
        <v>0</v>
      </c>
      <c r="L265" s="674"/>
      <c r="M265" s="674">
        <v>0</v>
      </c>
      <c r="N265" s="674"/>
      <c r="O265" s="674"/>
      <c r="P265" s="664"/>
      <c r="Q265" s="675"/>
    </row>
    <row r="266" spans="1:17" ht="14.4" customHeight="1" x14ac:dyDescent="0.3">
      <c r="A266" s="658" t="s">
        <v>516</v>
      </c>
      <c r="B266" s="659" t="s">
        <v>4506</v>
      </c>
      <c r="C266" s="659" t="s">
        <v>4364</v>
      </c>
      <c r="D266" s="659" t="s">
        <v>4833</v>
      </c>
      <c r="E266" s="659" t="s">
        <v>4834</v>
      </c>
      <c r="F266" s="674"/>
      <c r="G266" s="674"/>
      <c r="H266" s="674"/>
      <c r="I266" s="674"/>
      <c r="J266" s="674">
        <v>30</v>
      </c>
      <c r="K266" s="674">
        <v>0</v>
      </c>
      <c r="L266" s="674"/>
      <c r="M266" s="674">
        <v>0</v>
      </c>
      <c r="N266" s="674">
        <v>22</v>
      </c>
      <c r="O266" s="674">
        <v>0</v>
      </c>
      <c r="P266" s="664"/>
      <c r="Q266" s="675">
        <v>0</v>
      </c>
    </row>
    <row r="267" spans="1:17" ht="14.4" customHeight="1" x14ac:dyDescent="0.3">
      <c r="A267" s="658" t="s">
        <v>516</v>
      </c>
      <c r="B267" s="659" t="s">
        <v>4506</v>
      </c>
      <c r="C267" s="659" t="s">
        <v>4364</v>
      </c>
      <c r="D267" s="659" t="s">
        <v>4835</v>
      </c>
      <c r="E267" s="659" t="s">
        <v>4836</v>
      </c>
      <c r="F267" s="674"/>
      <c r="G267" s="674"/>
      <c r="H267" s="674"/>
      <c r="I267" s="674"/>
      <c r="J267" s="674">
        <v>1</v>
      </c>
      <c r="K267" s="674">
        <v>0</v>
      </c>
      <c r="L267" s="674"/>
      <c r="M267" s="674">
        <v>0</v>
      </c>
      <c r="N267" s="674"/>
      <c r="O267" s="674"/>
      <c r="P267" s="664"/>
      <c r="Q267" s="675"/>
    </row>
    <row r="268" spans="1:17" ht="14.4" customHeight="1" x14ac:dyDescent="0.3">
      <c r="A268" s="658" t="s">
        <v>516</v>
      </c>
      <c r="B268" s="659" t="s">
        <v>4506</v>
      </c>
      <c r="C268" s="659" t="s">
        <v>4364</v>
      </c>
      <c r="D268" s="659" t="s">
        <v>4837</v>
      </c>
      <c r="E268" s="659" t="s">
        <v>4838</v>
      </c>
      <c r="F268" s="674"/>
      <c r="G268" s="674"/>
      <c r="H268" s="674"/>
      <c r="I268" s="674"/>
      <c r="J268" s="674">
        <v>1</v>
      </c>
      <c r="K268" s="674">
        <v>0</v>
      </c>
      <c r="L268" s="674"/>
      <c r="M268" s="674">
        <v>0</v>
      </c>
      <c r="N268" s="674"/>
      <c r="O268" s="674"/>
      <c r="P268" s="664"/>
      <c r="Q268" s="675"/>
    </row>
    <row r="269" spans="1:17" ht="14.4" customHeight="1" x14ac:dyDescent="0.3">
      <c r="A269" s="658" t="s">
        <v>516</v>
      </c>
      <c r="B269" s="659" t="s">
        <v>4506</v>
      </c>
      <c r="C269" s="659" t="s">
        <v>4364</v>
      </c>
      <c r="D269" s="659" t="s">
        <v>4839</v>
      </c>
      <c r="E269" s="659" t="s">
        <v>4840</v>
      </c>
      <c r="F269" s="674"/>
      <c r="G269" s="674"/>
      <c r="H269" s="674"/>
      <c r="I269" s="674"/>
      <c r="J269" s="674"/>
      <c r="K269" s="674"/>
      <c r="L269" s="674"/>
      <c r="M269" s="674"/>
      <c r="N269" s="674">
        <v>1</v>
      </c>
      <c r="O269" s="674">
        <v>0</v>
      </c>
      <c r="P269" s="664"/>
      <c r="Q269" s="675">
        <v>0</v>
      </c>
    </row>
    <row r="270" spans="1:17" ht="14.4" customHeight="1" x14ac:dyDescent="0.3">
      <c r="A270" s="658" t="s">
        <v>516</v>
      </c>
      <c r="B270" s="659" t="s">
        <v>4506</v>
      </c>
      <c r="C270" s="659" t="s">
        <v>4364</v>
      </c>
      <c r="D270" s="659" t="s">
        <v>4841</v>
      </c>
      <c r="E270" s="659" t="s">
        <v>4842</v>
      </c>
      <c r="F270" s="674"/>
      <c r="G270" s="674"/>
      <c r="H270" s="674"/>
      <c r="I270" s="674"/>
      <c r="J270" s="674">
        <v>1</v>
      </c>
      <c r="K270" s="674">
        <v>0</v>
      </c>
      <c r="L270" s="674"/>
      <c r="M270" s="674">
        <v>0</v>
      </c>
      <c r="N270" s="674">
        <v>3</v>
      </c>
      <c r="O270" s="674">
        <v>0</v>
      </c>
      <c r="P270" s="664"/>
      <c r="Q270" s="675">
        <v>0</v>
      </c>
    </row>
    <row r="271" spans="1:17" ht="14.4" customHeight="1" x14ac:dyDescent="0.3">
      <c r="A271" s="658" t="s">
        <v>516</v>
      </c>
      <c r="B271" s="659" t="s">
        <v>4506</v>
      </c>
      <c r="C271" s="659" t="s">
        <v>4364</v>
      </c>
      <c r="D271" s="659" t="s">
        <v>4843</v>
      </c>
      <c r="E271" s="659" t="s">
        <v>4844</v>
      </c>
      <c r="F271" s="674"/>
      <c r="G271" s="674"/>
      <c r="H271" s="674"/>
      <c r="I271" s="674"/>
      <c r="J271" s="674">
        <v>1</v>
      </c>
      <c r="K271" s="674">
        <v>0</v>
      </c>
      <c r="L271" s="674"/>
      <c r="M271" s="674">
        <v>0</v>
      </c>
      <c r="N271" s="674"/>
      <c r="O271" s="674"/>
      <c r="P271" s="664"/>
      <c r="Q271" s="675"/>
    </row>
    <row r="272" spans="1:17" ht="14.4" customHeight="1" x14ac:dyDescent="0.3">
      <c r="A272" s="658" t="s">
        <v>516</v>
      </c>
      <c r="B272" s="659" t="s">
        <v>4506</v>
      </c>
      <c r="C272" s="659" t="s">
        <v>4364</v>
      </c>
      <c r="D272" s="659" t="s">
        <v>4845</v>
      </c>
      <c r="E272" s="659" t="s">
        <v>4846</v>
      </c>
      <c r="F272" s="674"/>
      <c r="G272" s="674"/>
      <c r="H272" s="674"/>
      <c r="I272" s="674"/>
      <c r="J272" s="674">
        <v>1</v>
      </c>
      <c r="K272" s="674">
        <v>0</v>
      </c>
      <c r="L272" s="674"/>
      <c r="M272" s="674">
        <v>0</v>
      </c>
      <c r="N272" s="674"/>
      <c r="O272" s="674"/>
      <c r="P272" s="664"/>
      <c r="Q272" s="675"/>
    </row>
    <row r="273" spans="1:17" ht="14.4" customHeight="1" x14ac:dyDescent="0.3">
      <c r="A273" s="658" t="s">
        <v>516</v>
      </c>
      <c r="B273" s="659" t="s">
        <v>4506</v>
      </c>
      <c r="C273" s="659" t="s">
        <v>4364</v>
      </c>
      <c r="D273" s="659" t="s">
        <v>4847</v>
      </c>
      <c r="E273" s="659" t="s">
        <v>4848</v>
      </c>
      <c r="F273" s="674"/>
      <c r="G273" s="674"/>
      <c r="H273" s="674"/>
      <c r="I273" s="674"/>
      <c r="J273" s="674"/>
      <c r="K273" s="674"/>
      <c r="L273" s="674"/>
      <c r="M273" s="674"/>
      <c r="N273" s="674">
        <v>2</v>
      </c>
      <c r="O273" s="674">
        <v>0</v>
      </c>
      <c r="P273" s="664"/>
      <c r="Q273" s="675">
        <v>0</v>
      </c>
    </row>
    <row r="274" spans="1:17" ht="14.4" customHeight="1" x14ac:dyDescent="0.3">
      <c r="A274" s="658" t="s">
        <v>516</v>
      </c>
      <c r="B274" s="659" t="s">
        <v>4506</v>
      </c>
      <c r="C274" s="659" t="s">
        <v>4364</v>
      </c>
      <c r="D274" s="659" t="s">
        <v>4849</v>
      </c>
      <c r="E274" s="659" t="s">
        <v>4850</v>
      </c>
      <c r="F274" s="674"/>
      <c r="G274" s="674"/>
      <c r="H274" s="674"/>
      <c r="I274" s="674"/>
      <c r="J274" s="674"/>
      <c r="K274" s="674"/>
      <c r="L274" s="674"/>
      <c r="M274" s="674"/>
      <c r="N274" s="674">
        <v>2</v>
      </c>
      <c r="O274" s="674">
        <v>0</v>
      </c>
      <c r="P274" s="664"/>
      <c r="Q274" s="675">
        <v>0</v>
      </c>
    </row>
    <row r="275" spans="1:17" ht="14.4" customHeight="1" x14ac:dyDescent="0.3">
      <c r="A275" s="658" t="s">
        <v>516</v>
      </c>
      <c r="B275" s="659" t="s">
        <v>4506</v>
      </c>
      <c r="C275" s="659" t="s">
        <v>4364</v>
      </c>
      <c r="D275" s="659" t="s">
        <v>4851</v>
      </c>
      <c r="E275" s="659" t="s">
        <v>4852</v>
      </c>
      <c r="F275" s="674">
        <v>2381</v>
      </c>
      <c r="G275" s="674">
        <v>192830</v>
      </c>
      <c r="H275" s="674">
        <v>1</v>
      </c>
      <c r="I275" s="674">
        <v>80.986980260394787</v>
      </c>
      <c r="J275" s="674">
        <v>1041</v>
      </c>
      <c r="K275" s="674">
        <v>85299</v>
      </c>
      <c r="L275" s="674">
        <v>0.44235336825182803</v>
      </c>
      <c r="M275" s="674">
        <v>81.939481268011534</v>
      </c>
      <c r="N275" s="674"/>
      <c r="O275" s="674"/>
      <c r="P275" s="664"/>
      <c r="Q275" s="675"/>
    </row>
    <row r="276" spans="1:17" ht="14.4" customHeight="1" x14ac:dyDescent="0.3">
      <c r="A276" s="658" t="s">
        <v>516</v>
      </c>
      <c r="B276" s="659" t="s">
        <v>4506</v>
      </c>
      <c r="C276" s="659" t="s">
        <v>4364</v>
      </c>
      <c r="D276" s="659" t="s">
        <v>4853</v>
      </c>
      <c r="E276" s="659" t="s">
        <v>4854</v>
      </c>
      <c r="F276" s="674">
        <v>496</v>
      </c>
      <c r="G276" s="674">
        <v>14384</v>
      </c>
      <c r="H276" s="674">
        <v>1</v>
      </c>
      <c r="I276" s="674">
        <v>29</v>
      </c>
      <c r="J276" s="674">
        <v>56</v>
      </c>
      <c r="K276" s="674">
        <v>1624</v>
      </c>
      <c r="L276" s="674">
        <v>0.11290322580645161</v>
      </c>
      <c r="M276" s="674">
        <v>29</v>
      </c>
      <c r="N276" s="674"/>
      <c r="O276" s="674"/>
      <c r="P276" s="664"/>
      <c r="Q276" s="675"/>
    </row>
    <row r="277" spans="1:17" ht="14.4" customHeight="1" x14ac:dyDescent="0.3">
      <c r="A277" s="658" t="s">
        <v>516</v>
      </c>
      <c r="B277" s="659" t="s">
        <v>4506</v>
      </c>
      <c r="C277" s="659" t="s">
        <v>4364</v>
      </c>
      <c r="D277" s="659" t="s">
        <v>4855</v>
      </c>
      <c r="E277" s="659" t="s">
        <v>4856</v>
      </c>
      <c r="F277" s="674">
        <v>7</v>
      </c>
      <c r="G277" s="674">
        <v>5962</v>
      </c>
      <c r="H277" s="674">
        <v>1</v>
      </c>
      <c r="I277" s="674">
        <v>851.71428571428567</v>
      </c>
      <c r="J277" s="674"/>
      <c r="K277" s="674"/>
      <c r="L277" s="674"/>
      <c r="M277" s="674"/>
      <c r="N277" s="674"/>
      <c r="O277" s="674"/>
      <c r="P277" s="664"/>
      <c r="Q277" s="675"/>
    </row>
    <row r="278" spans="1:17" ht="14.4" customHeight="1" x14ac:dyDescent="0.3">
      <c r="A278" s="658" t="s">
        <v>516</v>
      </c>
      <c r="B278" s="659" t="s">
        <v>4506</v>
      </c>
      <c r="C278" s="659" t="s">
        <v>4364</v>
      </c>
      <c r="D278" s="659" t="s">
        <v>4857</v>
      </c>
      <c r="E278" s="659" t="s">
        <v>4858</v>
      </c>
      <c r="F278" s="674">
        <v>496</v>
      </c>
      <c r="G278" s="674">
        <v>35216</v>
      </c>
      <c r="H278" s="674">
        <v>1</v>
      </c>
      <c r="I278" s="674">
        <v>71</v>
      </c>
      <c r="J278" s="674">
        <v>56</v>
      </c>
      <c r="K278" s="674">
        <v>3976</v>
      </c>
      <c r="L278" s="674">
        <v>0.11290322580645161</v>
      </c>
      <c r="M278" s="674">
        <v>71</v>
      </c>
      <c r="N278" s="674"/>
      <c r="O278" s="674"/>
      <c r="P278" s="664"/>
      <c r="Q278" s="675"/>
    </row>
    <row r="279" spans="1:17" ht="14.4" customHeight="1" x14ac:dyDescent="0.3">
      <c r="A279" s="658" t="s">
        <v>516</v>
      </c>
      <c r="B279" s="659" t="s">
        <v>4506</v>
      </c>
      <c r="C279" s="659" t="s">
        <v>4364</v>
      </c>
      <c r="D279" s="659" t="s">
        <v>4859</v>
      </c>
      <c r="E279" s="659" t="s">
        <v>4860</v>
      </c>
      <c r="F279" s="674">
        <v>496</v>
      </c>
      <c r="G279" s="674">
        <v>14384</v>
      </c>
      <c r="H279" s="674">
        <v>1</v>
      </c>
      <c r="I279" s="674">
        <v>29</v>
      </c>
      <c r="J279" s="674">
        <v>56</v>
      </c>
      <c r="K279" s="674">
        <v>1624</v>
      </c>
      <c r="L279" s="674">
        <v>0.11290322580645161</v>
      </c>
      <c r="M279" s="674">
        <v>29</v>
      </c>
      <c r="N279" s="674"/>
      <c r="O279" s="674"/>
      <c r="P279" s="664"/>
      <c r="Q279" s="675"/>
    </row>
    <row r="280" spans="1:17" ht="14.4" customHeight="1" x14ac:dyDescent="0.3">
      <c r="A280" s="658" t="s">
        <v>516</v>
      </c>
      <c r="B280" s="659" t="s">
        <v>4506</v>
      </c>
      <c r="C280" s="659" t="s">
        <v>4364</v>
      </c>
      <c r="D280" s="659" t="s">
        <v>4493</v>
      </c>
      <c r="E280" s="659" t="s">
        <v>4494</v>
      </c>
      <c r="F280" s="674">
        <v>22</v>
      </c>
      <c r="G280" s="674">
        <v>0</v>
      </c>
      <c r="H280" s="674"/>
      <c r="I280" s="674">
        <v>0</v>
      </c>
      <c r="J280" s="674">
        <v>177</v>
      </c>
      <c r="K280" s="674">
        <v>0</v>
      </c>
      <c r="L280" s="674"/>
      <c r="M280" s="674">
        <v>0</v>
      </c>
      <c r="N280" s="674">
        <v>201</v>
      </c>
      <c r="O280" s="674">
        <v>0</v>
      </c>
      <c r="P280" s="664"/>
      <c r="Q280" s="675">
        <v>0</v>
      </c>
    </row>
    <row r="281" spans="1:17" ht="14.4" customHeight="1" x14ac:dyDescent="0.3">
      <c r="A281" s="658" t="s">
        <v>516</v>
      </c>
      <c r="B281" s="659" t="s">
        <v>4506</v>
      </c>
      <c r="C281" s="659" t="s">
        <v>4364</v>
      </c>
      <c r="D281" s="659" t="s">
        <v>4861</v>
      </c>
      <c r="E281" s="659" t="s">
        <v>4862</v>
      </c>
      <c r="F281" s="674">
        <v>2384</v>
      </c>
      <c r="G281" s="674">
        <v>0</v>
      </c>
      <c r="H281" s="674"/>
      <c r="I281" s="674">
        <v>0</v>
      </c>
      <c r="J281" s="674">
        <v>1837</v>
      </c>
      <c r="K281" s="674">
        <v>0</v>
      </c>
      <c r="L281" s="674"/>
      <c r="M281" s="674">
        <v>0</v>
      </c>
      <c r="N281" s="674"/>
      <c r="O281" s="674"/>
      <c r="P281" s="664"/>
      <c r="Q281" s="675"/>
    </row>
    <row r="282" spans="1:17" ht="14.4" customHeight="1" x14ac:dyDescent="0.3">
      <c r="A282" s="658" t="s">
        <v>516</v>
      </c>
      <c r="B282" s="659" t="s">
        <v>4506</v>
      </c>
      <c r="C282" s="659" t="s">
        <v>4364</v>
      </c>
      <c r="D282" s="659" t="s">
        <v>4387</v>
      </c>
      <c r="E282" s="659" t="s">
        <v>4388</v>
      </c>
      <c r="F282" s="674">
        <v>19</v>
      </c>
      <c r="G282" s="674">
        <v>1425</v>
      </c>
      <c r="H282" s="674">
        <v>1</v>
      </c>
      <c r="I282" s="674">
        <v>75</v>
      </c>
      <c r="J282" s="674">
        <v>14</v>
      </c>
      <c r="K282" s="674">
        <v>1134</v>
      </c>
      <c r="L282" s="674">
        <v>0.79578947368421049</v>
      </c>
      <c r="M282" s="674">
        <v>81</v>
      </c>
      <c r="N282" s="674">
        <v>17</v>
      </c>
      <c r="O282" s="674">
        <v>1383</v>
      </c>
      <c r="P282" s="664">
        <v>0.97052631578947368</v>
      </c>
      <c r="Q282" s="675">
        <v>81.352941176470594</v>
      </c>
    </row>
    <row r="283" spans="1:17" ht="14.4" customHeight="1" x14ac:dyDescent="0.3">
      <c r="A283" s="658" t="s">
        <v>516</v>
      </c>
      <c r="B283" s="659" t="s">
        <v>4506</v>
      </c>
      <c r="C283" s="659" t="s">
        <v>4364</v>
      </c>
      <c r="D283" s="659" t="s">
        <v>4863</v>
      </c>
      <c r="E283" s="659" t="s">
        <v>4864</v>
      </c>
      <c r="F283" s="674">
        <v>2381</v>
      </c>
      <c r="G283" s="674">
        <v>1245232</v>
      </c>
      <c r="H283" s="674">
        <v>1</v>
      </c>
      <c r="I283" s="674">
        <v>522.98698026039483</v>
      </c>
      <c r="J283" s="674">
        <v>1041</v>
      </c>
      <c r="K283" s="674">
        <v>545421</v>
      </c>
      <c r="L283" s="674">
        <v>0.43800753594510905</v>
      </c>
      <c r="M283" s="674">
        <v>523.93948126801149</v>
      </c>
      <c r="N283" s="674"/>
      <c r="O283" s="674"/>
      <c r="P283" s="664"/>
      <c r="Q283" s="675"/>
    </row>
    <row r="284" spans="1:17" ht="14.4" customHeight="1" x14ac:dyDescent="0.3">
      <c r="A284" s="658" t="s">
        <v>516</v>
      </c>
      <c r="B284" s="659" t="s">
        <v>4506</v>
      </c>
      <c r="C284" s="659" t="s">
        <v>4364</v>
      </c>
      <c r="D284" s="659" t="s">
        <v>4865</v>
      </c>
      <c r="E284" s="659" t="s">
        <v>4866</v>
      </c>
      <c r="F284" s="674">
        <v>496</v>
      </c>
      <c r="G284" s="674">
        <v>11408</v>
      </c>
      <c r="H284" s="674">
        <v>1</v>
      </c>
      <c r="I284" s="674">
        <v>23</v>
      </c>
      <c r="J284" s="674">
        <v>56</v>
      </c>
      <c r="K284" s="674">
        <v>1288</v>
      </c>
      <c r="L284" s="674">
        <v>0.11290322580645161</v>
      </c>
      <c r="M284" s="674">
        <v>23</v>
      </c>
      <c r="N284" s="674"/>
      <c r="O284" s="674"/>
      <c r="P284" s="664"/>
      <c r="Q284" s="675"/>
    </row>
    <row r="285" spans="1:17" ht="14.4" customHeight="1" x14ac:dyDescent="0.3">
      <c r="A285" s="658" t="s">
        <v>516</v>
      </c>
      <c r="B285" s="659" t="s">
        <v>4506</v>
      </c>
      <c r="C285" s="659" t="s">
        <v>4364</v>
      </c>
      <c r="D285" s="659" t="s">
        <v>4867</v>
      </c>
      <c r="E285" s="659" t="s">
        <v>4868</v>
      </c>
      <c r="F285" s="674">
        <v>95</v>
      </c>
      <c r="G285" s="674">
        <v>47969</v>
      </c>
      <c r="H285" s="674">
        <v>1</v>
      </c>
      <c r="I285" s="674">
        <v>504.93684210526317</v>
      </c>
      <c r="J285" s="674">
        <v>89</v>
      </c>
      <c r="K285" s="674">
        <v>45293</v>
      </c>
      <c r="L285" s="674">
        <v>0.94421397152327546</v>
      </c>
      <c r="M285" s="674">
        <v>508.91011235955057</v>
      </c>
      <c r="N285" s="674">
        <v>95</v>
      </c>
      <c r="O285" s="674">
        <v>48572</v>
      </c>
      <c r="P285" s="664">
        <v>1.0125706185244636</v>
      </c>
      <c r="Q285" s="675">
        <v>511.2842105263158</v>
      </c>
    </row>
    <row r="286" spans="1:17" ht="14.4" customHeight="1" x14ac:dyDescent="0.3">
      <c r="A286" s="658" t="s">
        <v>516</v>
      </c>
      <c r="B286" s="659" t="s">
        <v>4506</v>
      </c>
      <c r="C286" s="659" t="s">
        <v>4364</v>
      </c>
      <c r="D286" s="659" t="s">
        <v>4869</v>
      </c>
      <c r="E286" s="659" t="s">
        <v>4870</v>
      </c>
      <c r="F286" s="674">
        <v>2</v>
      </c>
      <c r="G286" s="674">
        <v>589</v>
      </c>
      <c r="H286" s="674">
        <v>1</v>
      </c>
      <c r="I286" s="674">
        <v>294.5</v>
      </c>
      <c r="J286" s="674"/>
      <c r="K286" s="674"/>
      <c r="L286" s="674"/>
      <c r="M286" s="674"/>
      <c r="N286" s="674"/>
      <c r="O286" s="674"/>
      <c r="P286" s="664"/>
      <c r="Q286" s="675"/>
    </row>
    <row r="287" spans="1:17" ht="14.4" customHeight="1" x14ac:dyDescent="0.3">
      <c r="A287" s="658" t="s">
        <v>516</v>
      </c>
      <c r="B287" s="659" t="s">
        <v>4506</v>
      </c>
      <c r="C287" s="659" t="s">
        <v>4364</v>
      </c>
      <c r="D287" s="659" t="s">
        <v>4470</v>
      </c>
      <c r="E287" s="659" t="s">
        <v>4471</v>
      </c>
      <c r="F287" s="674">
        <v>38</v>
      </c>
      <c r="G287" s="674">
        <v>337022</v>
      </c>
      <c r="H287" s="674">
        <v>1</v>
      </c>
      <c r="I287" s="674">
        <v>8869</v>
      </c>
      <c r="J287" s="674">
        <v>15</v>
      </c>
      <c r="K287" s="674">
        <v>133100</v>
      </c>
      <c r="L287" s="674">
        <v>0.39492970785289983</v>
      </c>
      <c r="M287" s="674">
        <v>8873.3333333333339</v>
      </c>
      <c r="N287" s="674"/>
      <c r="O287" s="674"/>
      <c r="P287" s="664"/>
      <c r="Q287" s="675"/>
    </row>
    <row r="288" spans="1:17" ht="14.4" customHeight="1" x14ac:dyDescent="0.3">
      <c r="A288" s="658" t="s">
        <v>516</v>
      </c>
      <c r="B288" s="659" t="s">
        <v>4506</v>
      </c>
      <c r="C288" s="659" t="s">
        <v>4364</v>
      </c>
      <c r="D288" s="659" t="s">
        <v>4871</v>
      </c>
      <c r="E288" s="659" t="s">
        <v>4872</v>
      </c>
      <c r="F288" s="674">
        <v>203</v>
      </c>
      <c r="G288" s="674">
        <v>34914</v>
      </c>
      <c r="H288" s="674">
        <v>1</v>
      </c>
      <c r="I288" s="674">
        <v>171.99014778325125</v>
      </c>
      <c r="J288" s="674">
        <v>82</v>
      </c>
      <c r="K288" s="674">
        <v>14104</v>
      </c>
      <c r="L288" s="674">
        <v>0.40396402589219227</v>
      </c>
      <c r="M288" s="674">
        <v>172</v>
      </c>
      <c r="N288" s="674"/>
      <c r="O288" s="674"/>
      <c r="P288" s="664"/>
      <c r="Q288" s="675"/>
    </row>
    <row r="289" spans="1:17" ht="14.4" customHeight="1" x14ac:dyDescent="0.3">
      <c r="A289" s="658" t="s">
        <v>516</v>
      </c>
      <c r="B289" s="659" t="s">
        <v>4506</v>
      </c>
      <c r="C289" s="659" t="s">
        <v>4364</v>
      </c>
      <c r="D289" s="659" t="s">
        <v>4873</v>
      </c>
      <c r="E289" s="659" t="s">
        <v>4874</v>
      </c>
      <c r="F289" s="674">
        <v>1841</v>
      </c>
      <c r="G289" s="674">
        <v>1756396</v>
      </c>
      <c r="H289" s="674">
        <v>1</v>
      </c>
      <c r="I289" s="674">
        <v>954.04454101032047</v>
      </c>
      <c r="J289" s="674">
        <v>1442</v>
      </c>
      <c r="K289" s="674">
        <v>1415840</v>
      </c>
      <c r="L289" s="674">
        <v>0.80610522911689619</v>
      </c>
      <c r="M289" s="674">
        <v>981.85852981969492</v>
      </c>
      <c r="N289" s="674">
        <v>1784</v>
      </c>
      <c r="O289" s="674">
        <v>1768146</v>
      </c>
      <c r="P289" s="664">
        <v>1.0066898353218749</v>
      </c>
      <c r="Q289" s="675">
        <v>991.11322869955154</v>
      </c>
    </row>
    <row r="290" spans="1:17" ht="14.4" customHeight="1" x14ac:dyDescent="0.3">
      <c r="A290" s="658" t="s">
        <v>516</v>
      </c>
      <c r="B290" s="659" t="s">
        <v>4506</v>
      </c>
      <c r="C290" s="659" t="s">
        <v>4364</v>
      </c>
      <c r="D290" s="659" t="s">
        <v>4391</v>
      </c>
      <c r="E290" s="659" t="s">
        <v>4392</v>
      </c>
      <c r="F290" s="674">
        <v>37</v>
      </c>
      <c r="G290" s="674">
        <v>13135</v>
      </c>
      <c r="H290" s="674">
        <v>1</v>
      </c>
      <c r="I290" s="674">
        <v>355</v>
      </c>
      <c r="J290" s="674">
        <v>4</v>
      </c>
      <c r="K290" s="674">
        <v>1308</v>
      </c>
      <c r="L290" s="674">
        <v>9.9581271412257324E-2</v>
      </c>
      <c r="M290" s="674">
        <v>327</v>
      </c>
      <c r="N290" s="674"/>
      <c r="O290" s="674"/>
      <c r="P290" s="664"/>
      <c r="Q290" s="675"/>
    </row>
    <row r="291" spans="1:17" ht="14.4" customHeight="1" x14ac:dyDescent="0.3">
      <c r="A291" s="658" t="s">
        <v>516</v>
      </c>
      <c r="B291" s="659" t="s">
        <v>4506</v>
      </c>
      <c r="C291" s="659" t="s">
        <v>4364</v>
      </c>
      <c r="D291" s="659" t="s">
        <v>4875</v>
      </c>
      <c r="E291" s="659" t="s">
        <v>4876</v>
      </c>
      <c r="F291" s="674"/>
      <c r="G291" s="674"/>
      <c r="H291" s="674"/>
      <c r="I291" s="674"/>
      <c r="J291" s="674">
        <v>7</v>
      </c>
      <c r="K291" s="674">
        <v>0</v>
      </c>
      <c r="L291" s="674"/>
      <c r="M291" s="674">
        <v>0</v>
      </c>
      <c r="N291" s="674">
        <v>2</v>
      </c>
      <c r="O291" s="674">
        <v>0</v>
      </c>
      <c r="P291" s="664"/>
      <c r="Q291" s="675">
        <v>0</v>
      </c>
    </row>
    <row r="292" spans="1:17" ht="14.4" customHeight="1" x14ac:dyDescent="0.3">
      <c r="A292" s="658" t="s">
        <v>516</v>
      </c>
      <c r="B292" s="659" t="s">
        <v>4506</v>
      </c>
      <c r="C292" s="659" t="s">
        <v>4364</v>
      </c>
      <c r="D292" s="659" t="s">
        <v>4877</v>
      </c>
      <c r="E292" s="659" t="s">
        <v>4878</v>
      </c>
      <c r="F292" s="674">
        <v>27</v>
      </c>
      <c r="G292" s="674">
        <v>1289277</v>
      </c>
      <c r="H292" s="674">
        <v>1</v>
      </c>
      <c r="I292" s="674">
        <v>47751</v>
      </c>
      <c r="J292" s="674">
        <v>30</v>
      </c>
      <c r="K292" s="674">
        <v>1434850</v>
      </c>
      <c r="L292" s="674">
        <v>1.1129105692570331</v>
      </c>
      <c r="M292" s="674">
        <v>47828.333333333336</v>
      </c>
      <c r="N292" s="674">
        <v>37</v>
      </c>
      <c r="O292" s="674">
        <v>1771735</v>
      </c>
      <c r="P292" s="664">
        <v>1.3742081802436559</v>
      </c>
      <c r="Q292" s="675">
        <v>47884.729729729726</v>
      </c>
    </row>
    <row r="293" spans="1:17" ht="14.4" customHeight="1" x14ac:dyDescent="0.3">
      <c r="A293" s="658" t="s">
        <v>516</v>
      </c>
      <c r="B293" s="659" t="s">
        <v>4506</v>
      </c>
      <c r="C293" s="659" t="s">
        <v>4364</v>
      </c>
      <c r="D293" s="659" t="s">
        <v>4879</v>
      </c>
      <c r="E293" s="659" t="s">
        <v>4880</v>
      </c>
      <c r="F293" s="674">
        <v>15</v>
      </c>
      <c r="G293" s="674">
        <v>27270</v>
      </c>
      <c r="H293" s="674">
        <v>1</v>
      </c>
      <c r="I293" s="674">
        <v>1818</v>
      </c>
      <c r="J293" s="674">
        <v>5</v>
      </c>
      <c r="K293" s="674">
        <v>9120</v>
      </c>
      <c r="L293" s="674">
        <v>0.33443344334433445</v>
      </c>
      <c r="M293" s="674">
        <v>1824</v>
      </c>
      <c r="N293" s="674">
        <v>6</v>
      </c>
      <c r="O293" s="674">
        <v>10964</v>
      </c>
      <c r="P293" s="664">
        <v>0.40205353868720206</v>
      </c>
      <c r="Q293" s="675">
        <v>1827.3333333333333</v>
      </c>
    </row>
    <row r="294" spans="1:17" ht="14.4" customHeight="1" x14ac:dyDescent="0.3">
      <c r="A294" s="658" t="s">
        <v>516</v>
      </c>
      <c r="B294" s="659" t="s">
        <v>4506</v>
      </c>
      <c r="C294" s="659" t="s">
        <v>4364</v>
      </c>
      <c r="D294" s="659" t="s">
        <v>4472</v>
      </c>
      <c r="E294" s="659" t="s">
        <v>4473</v>
      </c>
      <c r="F294" s="674">
        <v>1013</v>
      </c>
      <c r="G294" s="674">
        <v>731358</v>
      </c>
      <c r="H294" s="674">
        <v>1</v>
      </c>
      <c r="I294" s="674">
        <v>721.97235932872661</v>
      </c>
      <c r="J294" s="674">
        <v>227</v>
      </c>
      <c r="K294" s="674">
        <v>164575</v>
      </c>
      <c r="L294" s="674">
        <v>0.22502659436281547</v>
      </c>
      <c r="M294" s="674">
        <v>725</v>
      </c>
      <c r="N294" s="674"/>
      <c r="O294" s="674"/>
      <c r="P294" s="664"/>
      <c r="Q294" s="675"/>
    </row>
    <row r="295" spans="1:17" ht="14.4" customHeight="1" x14ac:dyDescent="0.3">
      <c r="A295" s="658" t="s">
        <v>516</v>
      </c>
      <c r="B295" s="659" t="s">
        <v>4506</v>
      </c>
      <c r="C295" s="659" t="s">
        <v>4364</v>
      </c>
      <c r="D295" s="659" t="s">
        <v>4422</v>
      </c>
      <c r="E295" s="659" t="s">
        <v>4423</v>
      </c>
      <c r="F295" s="674">
        <v>2</v>
      </c>
      <c r="G295" s="674">
        <v>858</v>
      </c>
      <c r="H295" s="674">
        <v>1</v>
      </c>
      <c r="I295" s="674">
        <v>429</v>
      </c>
      <c r="J295" s="674">
        <v>9</v>
      </c>
      <c r="K295" s="674">
        <v>3877</v>
      </c>
      <c r="L295" s="674">
        <v>4.5186480186480189</v>
      </c>
      <c r="M295" s="674">
        <v>430.77777777777777</v>
      </c>
      <c r="N295" s="674">
        <v>7</v>
      </c>
      <c r="O295" s="674">
        <v>3021</v>
      </c>
      <c r="P295" s="664">
        <v>3.5209790209790208</v>
      </c>
      <c r="Q295" s="675">
        <v>431.57142857142856</v>
      </c>
    </row>
    <row r="296" spans="1:17" ht="14.4" customHeight="1" x14ac:dyDescent="0.3">
      <c r="A296" s="658" t="s">
        <v>516</v>
      </c>
      <c r="B296" s="659" t="s">
        <v>4506</v>
      </c>
      <c r="C296" s="659" t="s">
        <v>4364</v>
      </c>
      <c r="D296" s="659" t="s">
        <v>4881</v>
      </c>
      <c r="E296" s="659" t="s">
        <v>4882</v>
      </c>
      <c r="F296" s="674">
        <v>4</v>
      </c>
      <c r="G296" s="674">
        <v>1332</v>
      </c>
      <c r="H296" s="674">
        <v>1</v>
      </c>
      <c r="I296" s="674">
        <v>333</v>
      </c>
      <c r="J296" s="674">
        <v>9</v>
      </c>
      <c r="K296" s="674">
        <v>3009</v>
      </c>
      <c r="L296" s="674">
        <v>2.2590090090090089</v>
      </c>
      <c r="M296" s="674">
        <v>334.33333333333331</v>
      </c>
      <c r="N296" s="674"/>
      <c r="O296" s="674"/>
      <c r="P296" s="664"/>
      <c r="Q296" s="675"/>
    </row>
    <row r="297" spans="1:17" ht="14.4" customHeight="1" x14ac:dyDescent="0.3">
      <c r="A297" s="658" t="s">
        <v>516</v>
      </c>
      <c r="B297" s="659" t="s">
        <v>4506</v>
      </c>
      <c r="C297" s="659" t="s">
        <v>4364</v>
      </c>
      <c r="D297" s="659" t="s">
        <v>4883</v>
      </c>
      <c r="E297" s="659" t="s">
        <v>4884</v>
      </c>
      <c r="F297" s="674">
        <v>26</v>
      </c>
      <c r="G297" s="674">
        <v>21892</v>
      </c>
      <c r="H297" s="674">
        <v>1</v>
      </c>
      <c r="I297" s="674">
        <v>842</v>
      </c>
      <c r="J297" s="674">
        <v>32</v>
      </c>
      <c r="K297" s="674">
        <v>27025</v>
      </c>
      <c r="L297" s="674">
        <v>1.2344692124977161</v>
      </c>
      <c r="M297" s="674">
        <v>844.53125</v>
      </c>
      <c r="N297" s="674">
        <v>22</v>
      </c>
      <c r="O297" s="674">
        <v>18685</v>
      </c>
      <c r="P297" s="664">
        <v>0.85350813082404531</v>
      </c>
      <c r="Q297" s="675">
        <v>849.31818181818187</v>
      </c>
    </row>
    <row r="298" spans="1:17" ht="14.4" customHeight="1" x14ac:dyDescent="0.3">
      <c r="A298" s="658" t="s">
        <v>516</v>
      </c>
      <c r="B298" s="659" t="s">
        <v>4506</v>
      </c>
      <c r="C298" s="659" t="s">
        <v>4364</v>
      </c>
      <c r="D298" s="659" t="s">
        <v>4426</v>
      </c>
      <c r="E298" s="659" t="s">
        <v>4427</v>
      </c>
      <c r="F298" s="674"/>
      <c r="G298" s="674"/>
      <c r="H298" s="674"/>
      <c r="I298" s="674"/>
      <c r="J298" s="674">
        <v>56</v>
      </c>
      <c r="K298" s="674">
        <v>19264</v>
      </c>
      <c r="L298" s="674"/>
      <c r="M298" s="674">
        <v>344</v>
      </c>
      <c r="N298" s="674"/>
      <c r="O298" s="674"/>
      <c r="P298" s="664"/>
      <c r="Q298" s="675"/>
    </row>
    <row r="299" spans="1:17" ht="14.4" customHeight="1" x14ac:dyDescent="0.3">
      <c r="A299" s="658" t="s">
        <v>516</v>
      </c>
      <c r="B299" s="659" t="s">
        <v>4506</v>
      </c>
      <c r="C299" s="659" t="s">
        <v>4364</v>
      </c>
      <c r="D299" s="659" t="s">
        <v>4885</v>
      </c>
      <c r="E299" s="659" t="s">
        <v>4886</v>
      </c>
      <c r="F299" s="674">
        <v>252</v>
      </c>
      <c r="G299" s="674">
        <v>97267</v>
      </c>
      <c r="H299" s="674">
        <v>1</v>
      </c>
      <c r="I299" s="674">
        <v>385.98015873015873</v>
      </c>
      <c r="J299" s="674">
        <v>143</v>
      </c>
      <c r="K299" s="674">
        <v>55338</v>
      </c>
      <c r="L299" s="674">
        <v>0.56892882478127216</v>
      </c>
      <c r="M299" s="674">
        <v>386.97902097902096</v>
      </c>
      <c r="N299" s="674"/>
      <c r="O299" s="674"/>
      <c r="P299" s="664"/>
      <c r="Q299" s="675"/>
    </row>
    <row r="300" spans="1:17" ht="14.4" customHeight="1" x14ac:dyDescent="0.3">
      <c r="A300" s="658" t="s">
        <v>516</v>
      </c>
      <c r="B300" s="659" t="s">
        <v>4506</v>
      </c>
      <c r="C300" s="659" t="s">
        <v>4364</v>
      </c>
      <c r="D300" s="659" t="s">
        <v>4887</v>
      </c>
      <c r="E300" s="659" t="s">
        <v>4888</v>
      </c>
      <c r="F300" s="674">
        <v>122</v>
      </c>
      <c r="G300" s="674">
        <v>104798</v>
      </c>
      <c r="H300" s="674">
        <v>1</v>
      </c>
      <c r="I300" s="674">
        <v>859</v>
      </c>
      <c r="J300" s="674">
        <v>74</v>
      </c>
      <c r="K300" s="674">
        <v>63640</v>
      </c>
      <c r="L300" s="674">
        <v>0.60726349739498842</v>
      </c>
      <c r="M300" s="674">
        <v>860</v>
      </c>
      <c r="N300" s="674"/>
      <c r="O300" s="674"/>
      <c r="P300" s="664"/>
      <c r="Q300" s="675"/>
    </row>
    <row r="301" spans="1:17" ht="14.4" customHeight="1" x14ac:dyDescent="0.3">
      <c r="A301" s="658" t="s">
        <v>516</v>
      </c>
      <c r="B301" s="659" t="s">
        <v>4506</v>
      </c>
      <c r="C301" s="659" t="s">
        <v>4364</v>
      </c>
      <c r="D301" s="659" t="s">
        <v>4500</v>
      </c>
      <c r="E301" s="659" t="s">
        <v>4501</v>
      </c>
      <c r="F301" s="674">
        <v>2</v>
      </c>
      <c r="G301" s="674">
        <v>0</v>
      </c>
      <c r="H301" s="674"/>
      <c r="I301" s="674">
        <v>0</v>
      </c>
      <c r="J301" s="674">
        <v>16</v>
      </c>
      <c r="K301" s="674">
        <v>0</v>
      </c>
      <c r="L301" s="674"/>
      <c r="M301" s="674">
        <v>0</v>
      </c>
      <c r="N301" s="674">
        <v>14</v>
      </c>
      <c r="O301" s="674">
        <v>0</v>
      </c>
      <c r="P301" s="664"/>
      <c r="Q301" s="675">
        <v>0</v>
      </c>
    </row>
    <row r="302" spans="1:17" ht="14.4" customHeight="1" x14ac:dyDescent="0.3">
      <c r="A302" s="658" t="s">
        <v>516</v>
      </c>
      <c r="B302" s="659" t="s">
        <v>4506</v>
      </c>
      <c r="C302" s="659" t="s">
        <v>4364</v>
      </c>
      <c r="D302" s="659" t="s">
        <v>4889</v>
      </c>
      <c r="E302" s="659" t="s">
        <v>4890</v>
      </c>
      <c r="F302" s="674">
        <v>20</v>
      </c>
      <c r="G302" s="674">
        <v>0</v>
      </c>
      <c r="H302" s="674"/>
      <c r="I302" s="674">
        <v>0</v>
      </c>
      <c r="J302" s="674">
        <v>151</v>
      </c>
      <c r="K302" s="674">
        <v>0</v>
      </c>
      <c r="L302" s="674"/>
      <c r="M302" s="674">
        <v>0</v>
      </c>
      <c r="N302" s="674">
        <v>181</v>
      </c>
      <c r="O302" s="674">
        <v>0</v>
      </c>
      <c r="P302" s="664"/>
      <c r="Q302" s="675">
        <v>0</v>
      </c>
    </row>
    <row r="303" spans="1:17" ht="14.4" customHeight="1" x14ac:dyDescent="0.3">
      <c r="A303" s="658" t="s">
        <v>516</v>
      </c>
      <c r="B303" s="659" t="s">
        <v>4506</v>
      </c>
      <c r="C303" s="659" t="s">
        <v>4364</v>
      </c>
      <c r="D303" s="659" t="s">
        <v>4891</v>
      </c>
      <c r="E303" s="659" t="s">
        <v>4892</v>
      </c>
      <c r="F303" s="674">
        <v>159</v>
      </c>
      <c r="G303" s="674">
        <v>5988732</v>
      </c>
      <c r="H303" s="674">
        <v>1</v>
      </c>
      <c r="I303" s="674">
        <v>37664.981132075474</v>
      </c>
      <c r="J303" s="674">
        <v>137</v>
      </c>
      <c r="K303" s="674">
        <v>5169557</v>
      </c>
      <c r="L303" s="674">
        <v>0.8632139491297991</v>
      </c>
      <c r="M303" s="674">
        <v>37733.992700729927</v>
      </c>
      <c r="N303" s="674">
        <v>151</v>
      </c>
      <c r="O303" s="674">
        <v>5703353</v>
      </c>
      <c r="P303" s="664">
        <v>0.95234734164093504</v>
      </c>
      <c r="Q303" s="675">
        <v>37770.54966887417</v>
      </c>
    </row>
    <row r="304" spans="1:17" ht="14.4" customHeight="1" x14ac:dyDescent="0.3">
      <c r="A304" s="658" t="s">
        <v>516</v>
      </c>
      <c r="B304" s="659" t="s">
        <v>4506</v>
      </c>
      <c r="C304" s="659" t="s">
        <v>4364</v>
      </c>
      <c r="D304" s="659" t="s">
        <v>4893</v>
      </c>
      <c r="E304" s="659" t="s">
        <v>4888</v>
      </c>
      <c r="F304" s="674">
        <v>2259</v>
      </c>
      <c r="G304" s="674">
        <v>2127947</v>
      </c>
      <c r="H304" s="674">
        <v>1</v>
      </c>
      <c r="I304" s="674">
        <v>941.98627711376719</v>
      </c>
      <c r="J304" s="674">
        <v>967</v>
      </c>
      <c r="K304" s="674">
        <v>911818</v>
      </c>
      <c r="L304" s="674">
        <v>0.42849657439776462</v>
      </c>
      <c r="M304" s="674">
        <v>942.93485005170635</v>
      </c>
      <c r="N304" s="674"/>
      <c r="O304" s="674"/>
      <c r="P304" s="664"/>
      <c r="Q304" s="675"/>
    </row>
    <row r="305" spans="1:17" ht="14.4" customHeight="1" x14ac:dyDescent="0.3">
      <c r="A305" s="658" t="s">
        <v>516</v>
      </c>
      <c r="B305" s="659" t="s">
        <v>4506</v>
      </c>
      <c r="C305" s="659" t="s">
        <v>4364</v>
      </c>
      <c r="D305" s="659" t="s">
        <v>4502</v>
      </c>
      <c r="E305" s="659" t="s">
        <v>4503</v>
      </c>
      <c r="F305" s="674">
        <v>12</v>
      </c>
      <c r="G305" s="674">
        <v>0</v>
      </c>
      <c r="H305" s="674"/>
      <c r="I305" s="674">
        <v>0</v>
      </c>
      <c r="J305" s="674">
        <v>80</v>
      </c>
      <c r="K305" s="674">
        <v>0</v>
      </c>
      <c r="L305" s="674"/>
      <c r="M305" s="674">
        <v>0</v>
      </c>
      <c r="N305" s="674">
        <v>98</v>
      </c>
      <c r="O305" s="674">
        <v>0</v>
      </c>
      <c r="P305" s="664"/>
      <c r="Q305" s="675">
        <v>0</v>
      </c>
    </row>
    <row r="306" spans="1:17" ht="14.4" customHeight="1" x14ac:dyDescent="0.3">
      <c r="A306" s="658" t="s">
        <v>516</v>
      </c>
      <c r="B306" s="659" t="s">
        <v>4506</v>
      </c>
      <c r="C306" s="659" t="s">
        <v>4364</v>
      </c>
      <c r="D306" s="659" t="s">
        <v>4894</v>
      </c>
      <c r="E306" s="659" t="s">
        <v>4895</v>
      </c>
      <c r="F306" s="674">
        <v>1</v>
      </c>
      <c r="G306" s="674">
        <v>0</v>
      </c>
      <c r="H306" s="674"/>
      <c r="I306" s="674">
        <v>0</v>
      </c>
      <c r="J306" s="674"/>
      <c r="K306" s="674"/>
      <c r="L306" s="674"/>
      <c r="M306" s="674"/>
      <c r="N306" s="674"/>
      <c r="O306" s="674"/>
      <c r="P306" s="664"/>
      <c r="Q306" s="675"/>
    </row>
    <row r="307" spans="1:17" ht="14.4" customHeight="1" x14ac:dyDescent="0.3">
      <c r="A307" s="658" t="s">
        <v>516</v>
      </c>
      <c r="B307" s="659" t="s">
        <v>4506</v>
      </c>
      <c r="C307" s="659" t="s">
        <v>4364</v>
      </c>
      <c r="D307" s="659" t="s">
        <v>4896</v>
      </c>
      <c r="E307" s="659" t="s">
        <v>4897</v>
      </c>
      <c r="F307" s="674"/>
      <c r="G307" s="674"/>
      <c r="H307" s="674"/>
      <c r="I307" s="674"/>
      <c r="J307" s="674">
        <v>91</v>
      </c>
      <c r="K307" s="674">
        <v>31304</v>
      </c>
      <c r="L307" s="674"/>
      <c r="M307" s="674">
        <v>344</v>
      </c>
      <c r="N307" s="674">
        <v>209</v>
      </c>
      <c r="O307" s="674">
        <v>72140</v>
      </c>
      <c r="P307" s="664"/>
      <c r="Q307" s="675">
        <v>345.16746411483251</v>
      </c>
    </row>
    <row r="308" spans="1:17" ht="14.4" customHeight="1" x14ac:dyDescent="0.3">
      <c r="A308" s="658" t="s">
        <v>516</v>
      </c>
      <c r="B308" s="659" t="s">
        <v>4506</v>
      </c>
      <c r="C308" s="659" t="s">
        <v>4364</v>
      </c>
      <c r="D308" s="659" t="s">
        <v>4898</v>
      </c>
      <c r="E308" s="659" t="s">
        <v>4359</v>
      </c>
      <c r="F308" s="674">
        <v>141</v>
      </c>
      <c r="G308" s="674">
        <v>0</v>
      </c>
      <c r="H308" s="674"/>
      <c r="I308" s="674">
        <v>0</v>
      </c>
      <c r="J308" s="674">
        <v>2</v>
      </c>
      <c r="K308" s="674">
        <v>0</v>
      </c>
      <c r="L308" s="674"/>
      <c r="M308" s="674">
        <v>0</v>
      </c>
      <c r="N308" s="674"/>
      <c r="O308" s="674"/>
      <c r="P308" s="664"/>
      <c r="Q308" s="675"/>
    </row>
    <row r="309" spans="1:17" ht="14.4" customHeight="1" x14ac:dyDescent="0.3">
      <c r="A309" s="658" t="s">
        <v>516</v>
      </c>
      <c r="B309" s="659" t="s">
        <v>4506</v>
      </c>
      <c r="C309" s="659" t="s">
        <v>4364</v>
      </c>
      <c r="D309" s="659" t="s">
        <v>4899</v>
      </c>
      <c r="E309" s="659" t="s">
        <v>4900</v>
      </c>
      <c r="F309" s="674">
        <v>84</v>
      </c>
      <c r="G309" s="674">
        <v>0</v>
      </c>
      <c r="H309" s="674"/>
      <c r="I309" s="674">
        <v>0</v>
      </c>
      <c r="J309" s="674">
        <v>74</v>
      </c>
      <c r="K309" s="674">
        <v>0</v>
      </c>
      <c r="L309" s="674"/>
      <c r="M309" s="674">
        <v>0</v>
      </c>
      <c r="N309" s="674">
        <v>121</v>
      </c>
      <c r="O309" s="674">
        <v>0</v>
      </c>
      <c r="P309" s="664"/>
      <c r="Q309" s="675">
        <v>0</v>
      </c>
    </row>
    <row r="310" spans="1:17" ht="14.4" customHeight="1" x14ac:dyDescent="0.3">
      <c r="A310" s="658" t="s">
        <v>516</v>
      </c>
      <c r="B310" s="659" t="s">
        <v>4506</v>
      </c>
      <c r="C310" s="659" t="s">
        <v>4364</v>
      </c>
      <c r="D310" s="659" t="s">
        <v>4901</v>
      </c>
      <c r="E310" s="659" t="s">
        <v>4902</v>
      </c>
      <c r="F310" s="674">
        <v>1</v>
      </c>
      <c r="G310" s="674">
        <v>0</v>
      </c>
      <c r="H310" s="674"/>
      <c r="I310" s="674">
        <v>0</v>
      </c>
      <c r="J310" s="674">
        <v>12</v>
      </c>
      <c r="K310" s="674">
        <v>0</v>
      </c>
      <c r="L310" s="674"/>
      <c r="M310" s="674">
        <v>0</v>
      </c>
      <c r="N310" s="674">
        <v>26</v>
      </c>
      <c r="O310" s="674">
        <v>0</v>
      </c>
      <c r="P310" s="664"/>
      <c r="Q310" s="675">
        <v>0</v>
      </c>
    </row>
    <row r="311" spans="1:17" ht="14.4" customHeight="1" x14ac:dyDescent="0.3">
      <c r="A311" s="658" t="s">
        <v>516</v>
      </c>
      <c r="B311" s="659" t="s">
        <v>4506</v>
      </c>
      <c r="C311" s="659" t="s">
        <v>4364</v>
      </c>
      <c r="D311" s="659" t="s">
        <v>4903</v>
      </c>
      <c r="E311" s="659" t="s">
        <v>4904</v>
      </c>
      <c r="F311" s="674">
        <v>1</v>
      </c>
      <c r="G311" s="674">
        <v>0</v>
      </c>
      <c r="H311" s="674"/>
      <c r="I311" s="674">
        <v>0</v>
      </c>
      <c r="J311" s="674">
        <v>5</v>
      </c>
      <c r="K311" s="674">
        <v>0</v>
      </c>
      <c r="L311" s="674"/>
      <c r="M311" s="674">
        <v>0</v>
      </c>
      <c r="N311" s="674">
        <v>12</v>
      </c>
      <c r="O311" s="674">
        <v>0</v>
      </c>
      <c r="P311" s="664"/>
      <c r="Q311" s="675">
        <v>0</v>
      </c>
    </row>
    <row r="312" spans="1:17" ht="14.4" customHeight="1" x14ac:dyDescent="0.3">
      <c r="A312" s="658" t="s">
        <v>516</v>
      </c>
      <c r="B312" s="659" t="s">
        <v>4506</v>
      </c>
      <c r="C312" s="659" t="s">
        <v>4364</v>
      </c>
      <c r="D312" s="659" t="s">
        <v>4905</v>
      </c>
      <c r="E312" s="659" t="s">
        <v>4906</v>
      </c>
      <c r="F312" s="674"/>
      <c r="G312" s="674"/>
      <c r="H312" s="674"/>
      <c r="I312" s="674"/>
      <c r="J312" s="674"/>
      <c r="K312" s="674"/>
      <c r="L312" s="674"/>
      <c r="M312" s="674"/>
      <c r="N312" s="674">
        <v>1</v>
      </c>
      <c r="O312" s="674">
        <v>0</v>
      </c>
      <c r="P312" s="664"/>
      <c r="Q312" s="675">
        <v>0</v>
      </c>
    </row>
    <row r="313" spans="1:17" ht="14.4" customHeight="1" x14ac:dyDescent="0.3">
      <c r="A313" s="658" t="s">
        <v>516</v>
      </c>
      <c r="B313" s="659" t="s">
        <v>4506</v>
      </c>
      <c r="C313" s="659" t="s">
        <v>4364</v>
      </c>
      <c r="D313" s="659" t="s">
        <v>4907</v>
      </c>
      <c r="E313" s="659" t="s">
        <v>4908</v>
      </c>
      <c r="F313" s="674">
        <v>4</v>
      </c>
      <c r="G313" s="674">
        <v>0</v>
      </c>
      <c r="H313" s="674"/>
      <c r="I313" s="674">
        <v>0</v>
      </c>
      <c r="J313" s="674">
        <v>25</v>
      </c>
      <c r="K313" s="674">
        <v>0</v>
      </c>
      <c r="L313" s="674"/>
      <c r="M313" s="674">
        <v>0</v>
      </c>
      <c r="N313" s="674">
        <v>36</v>
      </c>
      <c r="O313" s="674">
        <v>0</v>
      </c>
      <c r="P313" s="664"/>
      <c r="Q313" s="675">
        <v>0</v>
      </c>
    </row>
    <row r="314" spans="1:17" ht="14.4" customHeight="1" x14ac:dyDescent="0.3">
      <c r="A314" s="658" t="s">
        <v>516</v>
      </c>
      <c r="B314" s="659" t="s">
        <v>4506</v>
      </c>
      <c r="C314" s="659" t="s">
        <v>4364</v>
      </c>
      <c r="D314" s="659" t="s">
        <v>4909</v>
      </c>
      <c r="E314" s="659" t="s">
        <v>4910</v>
      </c>
      <c r="F314" s="674">
        <v>3</v>
      </c>
      <c r="G314" s="674">
        <v>5010</v>
      </c>
      <c r="H314" s="674">
        <v>1</v>
      </c>
      <c r="I314" s="674">
        <v>1670</v>
      </c>
      <c r="J314" s="674">
        <v>2</v>
      </c>
      <c r="K314" s="674">
        <v>3351</v>
      </c>
      <c r="L314" s="674">
        <v>0.66886227544910182</v>
      </c>
      <c r="M314" s="674">
        <v>1675.5</v>
      </c>
      <c r="N314" s="674"/>
      <c r="O314" s="674"/>
      <c r="P314" s="664"/>
      <c r="Q314" s="675"/>
    </row>
    <row r="315" spans="1:17" ht="14.4" customHeight="1" x14ac:dyDescent="0.3">
      <c r="A315" s="658" t="s">
        <v>516</v>
      </c>
      <c r="B315" s="659" t="s">
        <v>4506</v>
      </c>
      <c r="C315" s="659" t="s">
        <v>4364</v>
      </c>
      <c r="D315" s="659" t="s">
        <v>4911</v>
      </c>
      <c r="E315" s="659" t="s">
        <v>4912</v>
      </c>
      <c r="F315" s="674">
        <v>19</v>
      </c>
      <c r="G315" s="674">
        <v>129566</v>
      </c>
      <c r="H315" s="674">
        <v>1</v>
      </c>
      <c r="I315" s="674">
        <v>6819.2631578947367</v>
      </c>
      <c r="J315" s="674">
        <v>11</v>
      </c>
      <c r="K315" s="674">
        <v>75207</v>
      </c>
      <c r="L315" s="674">
        <v>0.58045320531620948</v>
      </c>
      <c r="M315" s="674">
        <v>6837</v>
      </c>
      <c r="N315" s="674">
        <v>17</v>
      </c>
      <c r="O315" s="674">
        <v>116559</v>
      </c>
      <c r="P315" s="664">
        <v>0.8996110090610191</v>
      </c>
      <c r="Q315" s="675">
        <v>6856.411764705882</v>
      </c>
    </row>
    <row r="316" spans="1:17" ht="14.4" customHeight="1" x14ac:dyDescent="0.3">
      <c r="A316" s="658" t="s">
        <v>516</v>
      </c>
      <c r="B316" s="659" t="s">
        <v>4506</v>
      </c>
      <c r="C316" s="659" t="s">
        <v>4364</v>
      </c>
      <c r="D316" s="659" t="s">
        <v>4913</v>
      </c>
      <c r="E316" s="659" t="s">
        <v>4914</v>
      </c>
      <c r="F316" s="674"/>
      <c r="G316" s="674"/>
      <c r="H316" s="674"/>
      <c r="I316" s="674"/>
      <c r="J316" s="674">
        <v>5</v>
      </c>
      <c r="K316" s="674">
        <v>0</v>
      </c>
      <c r="L316" s="674"/>
      <c r="M316" s="674">
        <v>0</v>
      </c>
      <c r="N316" s="674">
        <v>4</v>
      </c>
      <c r="O316" s="674">
        <v>0</v>
      </c>
      <c r="P316" s="664"/>
      <c r="Q316" s="675">
        <v>0</v>
      </c>
    </row>
    <row r="317" spans="1:17" ht="14.4" customHeight="1" x14ac:dyDescent="0.3">
      <c r="A317" s="658" t="s">
        <v>516</v>
      </c>
      <c r="B317" s="659" t="s">
        <v>4506</v>
      </c>
      <c r="C317" s="659" t="s">
        <v>4364</v>
      </c>
      <c r="D317" s="659" t="s">
        <v>4451</v>
      </c>
      <c r="E317" s="659" t="s">
        <v>4452</v>
      </c>
      <c r="F317" s="674"/>
      <c r="G317" s="674"/>
      <c r="H317" s="674"/>
      <c r="I317" s="674"/>
      <c r="J317" s="674">
        <v>103</v>
      </c>
      <c r="K317" s="674">
        <v>23896</v>
      </c>
      <c r="L317" s="674"/>
      <c r="M317" s="674">
        <v>232</v>
      </c>
      <c r="N317" s="674">
        <v>249</v>
      </c>
      <c r="O317" s="674">
        <v>57928</v>
      </c>
      <c r="P317" s="664"/>
      <c r="Q317" s="675">
        <v>232.64257028112451</v>
      </c>
    </row>
    <row r="318" spans="1:17" ht="14.4" customHeight="1" x14ac:dyDescent="0.3">
      <c r="A318" s="658" t="s">
        <v>516</v>
      </c>
      <c r="B318" s="659" t="s">
        <v>4506</v>
      </c>
      <c r="C318" s="659" t="s">
        <v>4364</v>
      </c>
      <c r="D318" s="659" t="s">
        <v>4915</v>
      </c>
      <c r="E318" s="659" t="s">
        <v>4359</v>
      </c>
      <c r="F318" s="674">
        <v>1</v>
      </c>
      <c r="G318" s="674">
        <v>247</v>
      </c>
      <c r="H318" s="674">
        <v>1</v>
      </c>
      <c r="I318" s="674">
        <v>247</v>
      </c>
      <c r="J318" s="674">
        <v>1</v>
      </c>
      <c r="K318" s="674">
        <v>247</v>
      </c>
      <c r="L318" s="674">
        <v>1</v>
      </c>
      <c r="M318" s="674">
        <v>247</v>
      </c>
      <c r="N318" s="674"/>
      <c r="O318" s="674"/>
      <c r="P318" s="664"/>
      <c r="Q318" s="675"/>
    </row>
    <row r="319" spans="1:17" ht="14.4" customHeight="1" x14ac:dyDescent="0.3">
      <c r="A319" s="658" t="s">
        <v>516</v>
      </c>
      <c r="B319" s="659" t="s">
        <v>4506</v>
      </c>
      <c r="C319" s="659" t="s">
        <v>4364</v>
      </c>
      <c r="D319" s="659" t="s">
        <v>4916</v>
      </c>
      <c r="E319" s="659" t="s">
        <v>4917</v>
      </c>
      <c r="F319" s="674">
        <v>9</v>
      </c>
      <c r="G319" s="674">
        <v>114579</v>
      </c>
      <c r="H319" s="674">
        <v>1</v>
      </c>
      <c r="I319" s="674">
        <v>12731</v>
      </c>
      <c r="J319" s="674">
        <v>9</v>
      </c>
      <c r="K319" s="674">
        <v>114840</v>
      </c>
      <c r="L319" s="674">
        <v>1.0022779043280183</v>
      </c>
      <c r="M319" s="674">
        <v>12760</v>
      </c>
      <c r="N319" s="674">
        <v>14</v>
      </c>
      <c r="O319" s="674">
        <v>178844</v>
      </c>
      <c r="P319" s="664">
        <v>1.5608793932570542</v>
      </c>
      <c r="Q319" s="675">
        <v>12774.571428571429</v>
      </c>
    </row>
    <row r="320" spans="1:17" ht="14.4" customHeight="1" x14ac:dyDescent="0.3">
      <c r="A320" s="658" t="s">
        <v>516</v>
      </c>
      <c r="B320" s="659" t="s">
        <v>4506</v>
      </c>
      <c r="C320" s="659" t="s">
        <v>4364</v>
      </c>
      <c r="D320" s="659" t="s">
        <v>4918</v>
      </c>
      <c r="E320" s="659" t="s">
        <v>4919</v>
      </c>
      <c r="F320" s="674">
        <v>3</v>
      </c>
      <c r="G320" s="674">
        <v>12567</v>
      </c>
      <c r="H320" s="674">
        <v>1</v>
      </c>
      <c r="I320" s="674">
        <v>4189</v>
      </c>
      <c r="J320" s="674">
        <v>7</v>
      </c>
      <c r="K320" s="674">
        <v>29416</v>
      </c>
      <c r="L320" s="674">
        <v>2.3407336675419752</v>
      </c>
      <c r="M320" s="674">
        <v>4202.2857142857147</v>
      </c>
      <c r="N320" s="674">
        <v>1</v>
      </c>
      <c r="O320" s="674">
        <v>4204</v>
      </c>
      <c r="P320" s="664">
        <v>0.33452693562504976</v>
      </c>
      <c r="Q320" s="675">
        <v>4204</v>
      </c>
    </row>
    <row r="321" spans="1:17" ht="14.4" customHeight="1" x14ac:dyDescent="0.3">
      <c r="A321" s="658" t="s">
        <v>516</v>
      </c>
      <c r="B321" s="659" t="s">
        <v>4506</v>
      </c>
      <c r="C321" s="659" t="s">
        <v>4364</v>
      </c>
      <c r="D321" s="659" t="s">
        <v>4920</v>
      </c>
      <c r="E321" s="659" t="s">
        <v>4921</v>
      </c>
      <c r="F321" s="674"/>
      <c r="G321" s="674"/>
      <c r="H321" s="674"/>
      <c r="I321" s="674"/>
      <c r="J321" s="674">
        <v>7</v>
      </c>
      <c r="K321" s="674">
        <v>0</v>
      </c>
      <c r="L321" s="674"/>
      <c r="M321" s="674">
        <v>0</v>
      </c>
      <c r="N321" s="674">
        <v>12</v>
      </c>
      <c r="O321" s="674">
        <v>0</v>
      </c>
      <c r="P321" s="664"/>
      <c r="Q321" s="675">
        <v>0</v>
      </c>
    </row>
    <row r="322" spans="1:17" ht="14.4" customHeight="1" x14ac:dyDescent="0.3">
      <c r="A322" s="658" t="s">
        <v>516</v>
      </c>
      <c r="B322" s="659" t="s">
        <v>4506</v>
      </c>
      <c r="C322" s="659" t="s">
        <v>4364</v>
      </c>
      <c r="D322" s="659" t="s">
        <v>4922</v>
      </c>
      <c r="E322" s="659" t="s">
        <v>4923</v>
      </c>
      <c r="F322" s="674">
        <v>9</v>
      </c>
      <c r="G322" s="674">
        <v>0</v>
      </c>
      <c r="H322" s="674"/>
      <c r="I322" s="674">
        <v>0</v>
      </c>
      <c r="J322" s="674">
        <v>102</v>
      </c>
      <c r="K322" s="674">
        <v>0</v>
      </c>
      <c r="L322" s="674"/>
      <c r="M322" s="674">
        <v>0</v>
      </c>
      <c r="N322" s="674">
        <v>119</v>
      </c>
      <c r="O322" s="674">
        <v>0</v>
      </c>
      <c r="P322" s="664"/>
      <c r="Q322" s="675">
        <v>0</v>
      </c>
    </row>
    <row r="323" spans="1:17" ht="14.4" customHeight="1" x14ac:dyDescent="0.3">
      <c r="A323" s="658" t="s">
        <v>516</v>
      </c>
      <c r="B323" s="659" t="s">
        <v>4506</v>
      </c>
      <c r="C323" s="659" t="s">
        <v>4364</v>
      </c>
      <c r="D323" s="659" t="s">
        <v>4924</v>
      </c>
      <c r="E323" s="659" t="s">
        <v>4925</v>
      </c>
      <c r="F323" s="674"/>
      <c r="G323" s="674"/>
      <c r="H323" s="674"/>
      <c r="I323" s="674"/>
      <c r="J323" s="674">
        <v>6</v>
      </c>
      <c r="K323" s="674">
        <v>0</v>
      </c>
      <c r="L323" s="674"/>
      <c r="M323" s="674">
        <v>0</v>
      </c>
      <c r="N323" s="674">
        <v>6</v>
      </c>
      <c r="O323" s="674">
        <v>0</v>
      </c>
      <c r="P323" s="664"/>
      <c r="Q323" s="675">
        <v>0</v>
      </c>
    </row>
    <row r="324" spans="1:17" ht="14.4" customHeight="1" x14ac:dyDescent="0.3">
      <c r="A324" s="658" t="s">
        <v>516</v>
      </c>
      <c r="B324" s="659" t="s">
        <v>4506</v>
      </c>
      <c r="C324" s="659" t="s">
        <v>4364</v>
      </c>
      <c r="D324" s="659" t="s">
        <v>4926</v>
      </c>
      <c r="E324" s="659" t="s">
        <v>4927</v>
      </c>
      <c r="F324" s="674">
        <v>1</v>
      </c>
      <c r="G324" s="674">
        <v>604</v>
      </c>
      <c r="H324" s="674">
        <v>1</v>
      </c>
      <c r="I324" s="674">
        <v>604</v>
      </c>
      <c r="J324" s="674"/>
      <c r="K324" s="674"/>
      <c r="L324" s="674"/>
      <c r="M324" s="674"/>
      <c r="N324" s="674"/>
      <c r="O324" s="674"/>
      <c r="P324" s="664"/>
      <c r="Q324" s="675"/>
    </row>
    <row r="325" spans="1:17" ht="14.4" customHeight="1" x14ac:dyDescent="0.3">
      <c r="A325" s="658" t="s">
        <v>516</v>
      </c>
      <c r="B325" s="659" t="s">
        <v>4506</v>
      </c>
      <c r="C325" s="659" t="s">
        <v>4364</v>
      </c>
      <c r="D325" s="659" t="s">
        <v>4928</v>
      </c>
      <c r="E325" s="659" t="s">
        <v>4927</v>
      </c>
      <c r="F325" s="674">
        <v>1</v>
      </c>
      <c r="G325" s="674">
        <v>518</v>
      </c>
      <c r="H325" s="674">
        <v>1</v>
      </c>
      <c r="I325" s="674">
        <v>518</v>
      </c>
      <c r="J325" s="674"/>
      <c r="K325" s="674"/>
      <c r="L325" s="674"/>
      <c r="M325" s="674"/>
      <c r="N325" s="674"/>
      <c r="O325" s="674"/>
      <c r="P325" s="664"/>
      <c r="Q325" s="675"/>
    </row>
    <row r="326" spans="1:17" ht="14.4" customHeight="1" x14ac:dyDescent="0.3">
      <c r="A326" s="658" t="s">
        <v>516</v>
      </c>
      <c r="B326" s="659" t="s">
        <v>4506</v>
      </c>
      <c r="C326" s="659" t="s">
        <v>4364</v>
      </c>
      <c r="D326" s="659" t="s">
        <v>4929</v>
      </c>
      <c r="E326" s="659" t="s">
        <v>4930</v>
      </c>
      <c r="F326" s="674"/>
      <c r="G326" s="674"/>
      <c r="H326" s="674"/>
      <c r="I326" s="674"/>
      <c r="J326" s="674">
        <v>1</v>
      </c>
      <c r="K326" s="674">
        <v>4617</v>
      </c>
      <c r="L326" s="674"/>
      <c r="M326" s="674">
        <v>4617</v>
      </c>
      <c r="N326" s="674"/>
      <c r="O326" s="674"/>
      <c r="P326" s="664"/>
      <c r="Q326" s="675"/>
    </row>
    <row r="327" spans="1:17" ht="14.4" customHeight="1" x14ac:dyDescent="0.3">
      <c r="A327" s="658" t="s">
        <v>516</v>
      </c>
      <c r="B327" s="659" t="s">
        <v>4506</v>
      </c>
      <c r="C327" s="659" t="s">
        <v>4364</v>
      </c>
      <c r="D327" s="659" t="s">
        <v>4931</v>
      </c>
      <c r="E327" s="659" t="s">
        <v>4932</v>
      </c>
      <c r="F327" s="674">
        <v>3</v>
      </c>
      <c r="G327" s="674">
        <v>0</v>
      </c>
      <c r="H327" s="674"/>
      <c r="I327" s="674">
        <v>0</v>
      </c>
      <c r="J327" s="674">
        <v>23</v>
      </c>
      <c r="K327" s="674">
        <v>0</v>
      </c>
      <c r="L327" s="674"/>
      <c r="M327" s="674">
        <v>0</v>
      </c>
      <c r="N327" s="674">
        <v>1</v>
      </c>
      <c r="O327" s="674">
        <v>0</v>
      </c>
      <c r="P327" s="664"/>
      <c r="Q327" s="675">
        <v>0</v>
      </c>
    </row>
    <row r="328" spans="1:17" ht="14.4" customHeight="1" x14ac:dyDescent="0.3">
      <c r="A328" s="658" t="s">
        <v>516</v>
      </c>
      <c r="B328" s="659" t="s">
        <v>4506</v>
      </c>
      <c r="C328" s="659" t="s">
        <v>4364</v>
      </c>
      <c r="D328" s="659" t="s">
        <v>4933</v>
      </c>
      <c r="E328" s="659" t="s">
        <v>4934</v>
      </c>
      <c r="F328" s="674"/>
      <c r="G328" s="674"/>
      <c r="H328" s="674"/>
      <c r="I328" s="674"/>
      <c r="J328" s="674">
        <v>2</v>
      </c>
      <c r="K328" s="674">
        <v>36671</v>
      </c>
      <c r="L328" s="674"/>
      <c r="M328" s="674">
        <v>18335.5</v>
      </c>
      <c r="N328" s="674">
        <v>2</v>
      </c>
      <c r="O328" s="674">
        <v>36751</v>
      </c>
      <c r="P328" s="664"/>
      <c r="Q328" s="675">
        <v>18375.5</v>
      </c>
    </row>
    <row r="329" spans="1:17" ht="14.4" customHeight="1" x14ac:dyDescent="0.3">
      <c r="A329" s="658" t="s">
        <v>516</v>
      </c>
      <c r="B329" s="659" t="s">
        <v>4506</v>
      </c>
      <c r="C329" s="659" t="s">
        <v>4364</v>
      </c>
      <c r="D329" s="659" t="s">
        <v>4935</v>
      </c>
      <c r="E329" s="659" t="s">
        <v>4936</v>
      </c>
      <c r="F329" s="674"/>
      <c r="G329" s="674"/>
      <c r="H329" s="674"/>
      <c r="I329" s="674"/>
      <c r="J329" s="674">
        <v>1</v>
      </c>
      <c r="K329" s="674">
        <v>0</v>
      </c>
      <c r="L329" s="674"/>
      <c r="M329" s="674">
        <v>0</v>
      </c>
      <c r="N329" s="674"/>
      <c r="O329" s="674"/>
      <c r="P329" s="664"/>
      <c r="Q329" s="675"/>
    </row>
    <row r="330" spans="1:17" ht="14.4" customHeight="1" x14ac:dyDescent="0.3">
      <c r="A330" s="658" t="s">
        <v>516</v>
      </c>
      <c r="B330" s="659" t="s">
        <v>4506</v>
      </c>
      <c r="C330" s="659" t="s">
        <v>4364</v>
      </c>
      <c r="D330" s="659" t="s">
        <v>4937</v>
      </c>
      <c r="E330" s="659" t="s">
        <v>4938</v>
      </c>
      <c r="F330" s="674"/>
      <c r="G330" s="674"/>
      <c r="H330" s="674"/>
      <c r="I330" s="674"/>
      <c r="J330" s="674">
        <v>2</v>
      </c>
      <c r="K330" s="674">
        <v>0</v>
      </c>
      <c r="L330" s="674"/>
      <c r="M330" s="674">
        <v>0</v>
      </c>
      <c r="N330" s="674">
        <v>2</v>
      </c>
      <c r="O330" s="674">
        <v>0</v>
      </c>
      <c r="P330" s="664"/>
      <c r="Q330" s="675">
        <v>0</v>
      </c>
    </row>
    <row r="331" spans="1:17" ht="14.4" customHeight="1" x14ac:dyDescent="0.3">
      <c r="A331" s="658" t="s">
        <v>516</v>
      </c>
      <c r="B331" s="659" t="s">
        <v>4506</v>
      </c>
      <c r="C331" s="659" t="s">
        <v>4364</v>
      </c>
      <c r="D331" s="659" t="s">
        <v>4939</v>
      </c>
      <c r="E331" s="659" t="s">
        <v>4940</v>
      </c>
      <c r="F331" s="674">
        <v>1</v>
      </c>
      <c r="G331" s="674">
        <v>0</v>
      </c>
      <c r="H331" s="674"/>
      <c r="I331" s="674">
        <v>0</v>
      </c>
      <c r="J331" s="674">
        <v>8</v>
      </c>
      <c r="K331" s="674">
        <v>0</v>
      </c>
      <c r="L331" s="674"/>
      <c r="M331" s="674">
        <v>0</v>
      </c>
      <c r="N331" s="674">
        <v>4</v>
      </c>
      <c r="O331" s="674">
        <v>0</v>
      </c>
      <c r="P331" s="664"/>
      <c r="Q331" s="675">
        <v>0</v>
      </c>
    </row>
    <row r="332" spans="1:17" ht="14.4" customHeight="1" x14ac:dyDescent="0.3">
      <c r="A332" s="658" t="s">
        <v>516</v>
      </c>
      <c r="B332" s="659" t="s">
        <v>4506</v>
      </c>
      <c r="C332" s="659" t="s">
        <v>4364</v>
      </c>
      <c r="D332" s="659" t="s">
        <v>4941</v>
      </c>
      <c r="E332" s="659" t="s">
        <v>4942</v>
      </c>
      <c r="F332" s="674">
        <v>1</v>
      </c>
      <c r="G332" s="674">
        <v>0</v>
      </c>
      <c r="H332" s="674"/>
      <c r="I332" s="674">
        <v>0</v>
      </c>
      <c r="J332" s="674">
        <v>5</v>
      </c>
      <c r="K332" s="674">
        <v>0</v>
      </c>
      <c r="L332" s="674"/>
      <c r="M332" s="674">
        <v>0</v>
      </c>
      <c r="N332" s="674"/>
      <c r="O332" s="674"/>
      <c r="P332" s="664"/>
      <c r="Q332" s="675"/>
    </row>
    <row r="333" spans="1:17" ht="14.4" customHeight="1" x14ac:dyDescent="0.3">
      <c r="A333" s="658" t="s">
        <v>516</v>
      </c>
      <c r="B333" s="659" t="s">
        <v>4506</v>
      </c>
      <c r="C333" s="659" t="s">
        <v>4364</v>
      </c>
      <c r="D333" s="659" t="s">
        <v>4943</v>
      </c>
      <c r="E333" s="659" t="s">
        <v>4798</v>
      </c>
      <c r="F333" s="674"/>
      <c r="G333" s="674"/>
      <c r="H333" s="674"/>
      <c r="I333" s="674"/>
      <c r="J333" s="674">
        <v>1</v>
      </c>
      <c r="K333" s="674">
        <v>0</v>
      </c>
      <c r="L333" s="674"/>
      <c r="M333" s="674">
        <v>0</v>
      </c>
      <c r="N333" s="674"/>
      <c r="O333" s="674"/>
      <c r="P333" s="664"/>
      <c r="Q333" s="675"/>
    </row>
    <row r="334" spans="1:17" ht="14.4" customHeight="1" x14ac:dyDescent="0.3">
      <c r="A334" s="658" t="s">
        <v>516</v>
      </c>
      <c r="B334" s="659" t="s">
        <v>4506</v>
      </c>
      <c r="C334" s="659" t="s">
        <v>4364</v>
      </c>
      <c r="D334" s="659" t="s">
        <v>4944</v>
      </c>
      <c r="E334" s="659" t="s">
        <v>4945</v>
      </c>
      <c r="F334" s="674"/>
      <c r="G334" s="674"/>
      <c r="H334" s="674"/>
      <c r="I334" s="674"/>
      <c r="J334" s="674">
        <v>17</v>
      </c>
      <c r="K334" s="674">
        <v>0</v>
      </c>
      <c r="L334" s="674"/>
      <c r="M334" s="674">
        <v>0</v>
      </c>
      <c r="N334" s="674">
        <v>57</v>
      </c>
      <c r="O334" s="674">
        <v>0</v>
      </c>
      <c r="P334" s="664"/>
      <c r="Q334" s="675">
        <v>0</v>
      </c>
    </row>
    <row r="335" spans="1:17" ht="14.4" customHeight="1" x14ac:dyDescent="0.3">
      <c r="A335" s="658" t="s">
        <v>516</v>
      </c>
      <c r="B335" s="659" t="s">
        <v>4506</v>
      </c>
      <c r="C335" s="659" t="s">
        <v>4364</v>
      </c>
      <c r="D335" s="659" t="s">
        <v>4946</v>
      </c>
      <c r="E335" s="659" t="s">
        <v>4947</v>
      </c>
      <c r="F335" s="674"/>
      <c r="G335" s="674"/>
      <c r="H335" s="674"/>
      <c r="I335" s="674"/>
      <c r="J335" s="674"/>
      <c r="K335" s="674"/>
      <c r="L335" s="674"/>
      <c r="M335" s="674"/>
      <c r="N335" s="674">
        <v>4</v>
      </c>
      <c r="O335" s="674">
        <v>0</v>
      </c>
      <c r="P335" s="664"/>
      <c r="Q335" s="675">
        <v>0</v>
      </c>
    </row>
    <row r="336" spans="1:17" ht="14.4" customHeight="1" x14ac:dyDescent="0.3">
      <c r="A336" s="658" t="s">
        <v>516</v>
      </c>
      <c r="B336" s="659" t="s">
        <v>4506</v>
      </c>
      <c r="C336" s="659" t="s">
        <v>4364</v>
      </c>
      <c r="D336" s="659" t="s">
        <v>4948</v>
      </c>
      <c r="E336" s="659" t="s">
        <v>4945</v>
      </c>
      <c r="F336" s="674"/>
      <c r="G336" s="674"/>
      <c r="H336" s="674"/>
      <c r="I336" s="674"/>
      <c r="J336" s="674">
        <v>7</v>
      </c>
      <c r="K336" s="674">
        <v>0</v>
      </c>
      <c r="L336" s="674"/>
      <c r="M336" s="674">
        <v>0</v>
      </c>
      <c r="N336" s="674"/>
      <c r="O336" s="674"/>
      <c r="P336" s="664"/>
      <c r="Q336" s="675"/>
    </row>
    <row r="337" spans="1:17" ht="14.4" customHeight="1" x14ac:dyDescent="0.3">
      <c r="A337" s="658" t="s">
        <v>516</v>
      </c>
      <c r="B337" s="659" t="s">
        <v>4506</v>
      </c>
      <c r="C337" s="659" t="s">
        <v>4364</v>
      </c>
      <c r="D337" s="659" t="s">
        <v>4949</v>
      </c>
      <c r="E337" s="659" t="s">
        <v>4942</v>
      </c>
      <c r="F337" s="674">
        <v>1</v>
      </c>
      <c r="G337" s="674">
        <v>0</v>
      </c>
      <c r="H337" s="674"/>
      <c r="I337" s="674">
        <v>0</v>
      </c>
      <c r="J337" s="674">
        <v>4</v>
      </c>
      <c r="K337" s="674">
        <v>0</v>
      </c>
      <c r="L337" s="674"/>
      <c r="M337" s="674">
        <v>0</v>
      </c>
      <c r="N337" s="674">
        <v>2</v>
      </c>
      <c r="O337" s="674">
        <v>0</v>
      </c>
      <c r="P337" s="664"/>
      <c r="Q337" s="675">
        <v>0</v>
      </c>
    </row>
    <row r="338" spans="1:17" ht="14.4" customHeight="1" x14ac:dyDescent="0.3">
      <c r="A338" s="658" t="s">
        <v>516</v>
      </c>
      <c r="B338" s="659" t="s">
        <v>4506</v>
      </c>
      <c r="C338" s="659" t="s">
        <v>4364</v>
      </c>
      <c r="D338" s="659" t="s">
        <v>4476</v>
      </c>
      <c r="E338" s="659" t="s">
        <v>4477</v>
      </c>
      <c r="F338" s="674">
        <v>2</v>
      </c>
      <c r="G338" s="674">
        <v>2418</v>
      </c>
      <c r="H338" s="674">
        <v>1</v>
      </c>
      <c r="I338" s="674">
        <v>1209</v>
      </c>
      <c r="J338" s="674">
        <v>2</v>
      </c>
      <c r="K338" s="674">
        <v>2422</v>
      </c>
      <c r="L338" s="674">
        <v>1.0016542597187759</v>
      </c>
      <c r="M338" s="674">
        <v>1211</v>
      </c>
      <c r="N338" s="674"/>
      <c r="O338" s="674"/>
      <c r="P338" s="664"/>
      <c r="Q338" s="675"/>
    </row>
    <row r="339" spans="1:17" ht="14.4" customHeight="1" x14ac:dyDescent="0.3">
      <c r="A339" s="658" t="s">
        <v>516</v>
      </c>
      <c r="B339" s="659" t="s">
        <v>4506</v>
      </c>
      <c r="C339" s="659" t="s">
        <v>4364</v>
      </c>
      <c r="D339" s="659" t="s">
        <v>4950</v>
      </c>
      <c r="E339" s="659" t="s">
        <v>4951</v>
      </c>
      <c r="F339" s="674"/>
      <c r="G339" s="674"/>
      <c r="H339" s="674"/>
      <c r="I339" s="674"/>
      <c r="J339" s="674">
        <v>3</v>
      </c>
      <c r="K339" s="674">
        <v>0</v>
      </c>
      <c r="L339" s="674"/>
      <c r="M339" s="674">
        <v>0</v>
      </c>
      <c r="N339" s="674">
        <v>8</v>
      </c>
      <c r="O339" s="674">
        <v>0</v>
      </c>
      <c r="P339" s="664"/>
      <c r="Q339" s="675">
        <v>0</v>
      </c>
    </row>
    <row r="340" spans="1:17" ht="14.4" customHeight="1" x14ac:dyDescent="0.3">
      <c r="A340" s="658" t="s">
        <v>516</v>
      </c>
      <c r="B340" s="659" t="s">
        <v>4506</v>
      </c>
      <c r="C340" s="659" t="s">
        <v>4364</v>
      </c>
      <c r="D340" s="659" t="s">
        <v>4952</v>
      </c>
      <c r="E340" s="659" t="s">
        <v>4953</v>
      </c>
      <c r="F340" s="674"/>
      <c r="G340" s="674"/>
      <c r="H340" s="674"/>
      <c r="I340" s="674"/>
      <c r="J340" s="674">
        <v>3</v>
      </c>
      <c r="K340" s="674">
        <v>0</v>
      </c>
      <c r="L340" s="674"/>
      <c r="M340" s="674">
        <v>0</v>
      </c>
      <c r="N340" s="674">
        <v>6</v>
      </c>
      <c r="O340" s="674">
        <v>0</v>
      </c>
      <c r="P340" s="664"/>
      <c r="Q340" s="675">
        <v>0</v>
      </c>
    </row>
    <row r="341" spans="1:17" ht="14.4" customHeight="1" x14ac:dyDescent="0.3">
      <c r="A341" s="658" t="s">
        <v>516</v>
      </c>
      <c r="B341" s="659" t="s">
        <v>4506</v>
      </c>
      <c r="C341" s="659" t="s">
        <v>4364</v>
      </c>
      <c r="D341" s="659" t="s">
        <v>4954</v>
      </c>
      <c r="E341" s="659" t="s">
        <v>4955</v>
      </c>
      <c r="F341" s="674">
        <v>4</v>
      </c>
      <c r="G341" s="674">
        <v>191608</v>
      </c>
      <c r="H341" s="674">
        <v>1</v>
      </c>
      <c r="I341" s="674">
        <v>47902</v>
      </c>
      <c r="J341" s="674">
        <v>5</v>
      </c>
      <c r="K341" s="674">
        <v>239940</v>
      </c>
      <c r="L341" s="674">
        <v>1.2522441651705565</v>
      </c>
      <c r="M341" s="674">
        <v>47988</v>
      </c>
      <c r="N341" s="674">
        <v>3</v>
      </c>
      <c r="O341" s="674">
        <v>143964</v>
      </c>
      <c r="P341" s="664">
        <v>0.75134649910233398</v>
      </c>
      <c r="Q341" s="675">
        <v>47988</v>
      </c>
    </row>
    <row r="342" spans="1:17" ht="14.4" customHeight="1" x14ac:dyDescent="0.3">
      <c r="A342" s="658" t="s">
        <v>516</v>
      </c>
      <c r="B342" s="659" t="s">
        <v>4506</v>
      </c>
      <c r="C342" s="659" t="s">
        <v>4364</v>
      </c>
      <c r="D342" s="659" t="s">
        <v>4956</v>
      </c>
      <c r="E342" s="659" t="s">
        <v>4824</v>
      </c>
      <c r="F342" s="674"/>
      <c r="G342" s="674"/>
      <c r="H342" s="674"/>
      <c r="I342" s="674"/>
      <c r="J342" s="674">
        <v>1</v>
      </c>
      <c r="K342" s="674">
        <v>0</v>
      </c>
      <c r="L342" s="674"/>
      <c r="M342" s="674">
        <v>0</v>
      </c>
      <c r="N342" s="674"/>
      <c r="O342" s="674"/>
      <c r="P342" s="664"/>
      <c r="Q342" s="675"/>
    </row>
    <row r="343" spans="1:17" ht="14.4" customHeight="1" x14ac:dyDescent="0.3">
      <c r="A343" s="658" t="s">
        <v>516</v>
      </c>
      <c r="B343" s="659" t="s">
        <v>4506</v>
      </c>
      <c r="C343" s="659" t="s">
        <v>4364</v>
      </c>
      <c r="D343" s="659" t="s">
        <v>4957</v>
      </c>
      <c r="E343" s="659" t="s">
        <v>4958</v>
      </c>
      <c r="F343" s="674"/>
      <c r="G343" s="674"/>
      <c r="H343" s="674"/>
      <c r="I343" s="674"/>
      <c r="J343" s="674">
        <v>6</v>
      </c>
      <c r="K343" s="674">
        <v>0</v>
      </c>
      <c r="L343" s="674"/>
      <c r="M343" s="674">
        <v>0</v>
      </c>
      <c r="N343" s="674">
        <v>5</v>
      </c>
      <c r="O343" s="674">
        <v>0</v>
      </c>
      <c r="P343" s="664"/>
      <c r="Q343" s="675">
        <v>0</v>
      </c>
    </row>
    <row r="344" spans="1:17" ht="14.4" customHeight="1" x14ac:dyDescent="0.3">
      <c r="A344" s="658" t="s">
        <v>516</v>
      </c>
      <c r="B344" s="659" t="s">
        <v>4506</v>
      </c>
      <c r="C344" s="659" t="s">
        <v>4364</v>
      </c>
      <c r="D344" s="659" t="s">
        <v>4959</v>
      </c>
      <c r="E344" s="659" t="s">
        <v>4878</v>
      </c>
      <c r="F344" s="674"/>
      <c r="G344" s="674"/>
      <c r="H344" s="674"/>
      <c r="I344" s="674"/>
      <c r="J344" s="674">
        <v>1</v>
      </c>
      <c r="K344" s="674">
        <v>60858</v>
      </c>
      <c r="L344" s="674"/>
      <c r="M344" s="674">
        <v>60858</v>
      </c>
      <c r="N344" s="674">
        <v>3</v>
      </c>
      <c r="O344" s="674">
        <v>182753</v>
      </c>
      <c r="P344" s="664"/>
      <c r="Q344" s="675">
        <v>60917.666666666664</v>
      </c>
    </row>
    <row r="345" spans="1:17" ht="14.4" customHeight="1" x14ac:dyDescent="0.3">
      <c r="A345" s="658" t="s">
        <v>516</v>
      </c>
      <c r="B345" s="659" t="s">
        <v>4506</v>
      </c>
      <c r="C345" s="659" t="s">
        <v>4364</v>
      </c>
      <c r="D345" s="659" t="s">
        <v>4960</v>
      </c>
      <c r="E345" s="659" t="s">
        <v>4961</v>
      </c>
      <c r="F345" s="674"/>
      <c r="G345" s="674"/>
      <c r="H345" s="674"/>
      <c r="I345" s="674"/>
      <c r="J345" s="674">
        <v>1</v>
      </c>
      <c r="K345" s="674">
        <v>0</v>
      </c>
      <c r="L345" s="674"/>
      <c r="M345" s="674">
        <v>0</v>
      </c>
      <c r="N345" s="674"/>
      <c r="O345" s="674"/>
      <c r="P345" s="664"/>
      <c r="Q345" s="675"/>
    </row>
    <row r="346" spans="1:17" ht="14.4" customHeight="1" x14ac:dyDescent="0.3">
      <c r="A346" s="658" t="s">
        <v>516</v>
      </c>
      <c r="B346" s="659" t="s">
        <v>4506</v>
      </c>
      <c r="C346" s="659" t="s">
        <v>4364</v>
      </c>
      <c r="D346" s="659" t="s">
        <v>4962</v>
      </c>
      <c r="E346" s="659" t="s">
        <v>4963</v>
      </c>
      <c r="F346" s="674"/>
      <c r="G346" s="674"/>
      <c r="H346" s="674"/>
      <c r="I346" s="674"/>
      <c r="J346" s="674"/>
      <c r="K346" s="674"/>
      <c r="L346" s="674"/>
      <c r="M346" s="674"/>
      <c r="N346" s="674">
        <v>1</v>
      </c>
      <c r="O346" s="674">
        <v>0</v>
      </c>
      <c r="P346" s="664"/>
      <c r="Q346" s="675">
        <v>0</v>
      </c>
    </row>
    <row r="347" spans="1:17" ht="14.4" customHeight="1" x14ac:dyDescent="0.3">
      <c r="A347" s="658" t="s">
        <v>516</v>
      </c>
      <c r="B347" s="659" t="s">
        <v>4506</v>
      </c>
      <c r="C347" s="659" t="s">
        <v>4364</v>
      </c>
      <c r="D347" s="659" t="s">
        <v>4964</v>
      </c>
      <c r="E347" s="659" t="s">
        <v>4965</v>
      </c>
      <c r="F347" s="674"/>
      <c r="G347" s="674"/>
      <c r="H347" s="674"/>
      <c r="I347" s="674"/>
      <c r="J347" s="674"/>
      <c r="K347" s="674"/>
      <c r="L347" s="674"/>
      <c r="M347" s="674"/>
      <c r="N347" s="674">
        <v>2</v>
      </c>
      <c r="O347" s="674">
        <v>0</v>
      </c>
      <c r="P347" s="664"/>
      <c r="Q347" s="675">
        <v>0</v>
      </c>
    </row>
    <row r="348" spans="1:17" ht="14.4" customHeight="1" x14ac:dyDescent="0.3">
      <c r="A348" s="658" t="s">
        <v>516</v>
      </c>
      <c r="B348" s="659" t="s">
        <v>4506</v>
      </c>
      <c r="C348" s="659" t="s">
        <v>4364</v>
      </c>
      <c r="D348" s="659" t="s">
        <v>4966</v>
      </c>
      <c r="E348" s="659" t="s">
        <v>4967</v>
      </c>
      <c r="F348" s="674"/>
      <c r="G348" s="674"/>
      <c r="H348" s="674"/>
      <c r="I348" s="674"/>
      <c r="J348" s="674"/>
      <c r="K348" s="674"/>
      <c r="L348" s="674"/>
      <c r="M348" s="674"/>
      <c r="N348" s="674">
        <v>1</v>
      </c>
      <c r="O348" s="674">
        <v>0</v>
      </c>
      <c r="P348" s="664"/>
      <c r="Q348" s="675">
        <v>0</v>
      </c>
    </row>
    <row r="349" spans="1:17" ht="14.4" customHeight="1" x14ac:dyDescent="0.3">
      <c r="A349" s="658" t="s">
        <v>516</v>
      </c>
      <c r="B349" s="659" t="s">
        <v>4506</v>
      </c>
      <c r="C349" s="659" t="s">
        <v>4364</v>
      </c>
      <c r="D349" s="659" t="s">
        <v>4968</v>
      </c>
      <c r="E349" s="659" t="s">
        <v>4814</v>
      </c>
      <c r="F349" s="674"/>
      <c r="G349" s="674"/>
      <c r="H349" s="674"/>
      <c r="I349" s="674"/>
      <c r="J349" s="674"/>
      <c r="K349" s="674"/>
      <c r="L349" s="674"/>
      <c r="M349" s="674"/>
      <c r="N349" s="674">
        <v>1</v>
      </c>
      <c r="O349" s="674">
        <v>0</v>
      </c>
      <c r="P349" s="664"/>
      <c r="Q349" s="675">
        <v>0</v>
      </c>
    </row>
    <row r="350" spans="1:17" ht="14.4" customHeight="1" x14ac:dyDescent="0.3">
      <c r="A350" s="658" t="s">
        <v>516</v>
      </c>
      <c r="B350" s="659" t="s">
        <v>4506</v>
      </c>
      <c r="C350" s="659" t="s">
        <v>4364</v>
      </c>
      <c r="D350" s="659" t="s">
        <v>4969</v>
      </c>
      <c r="E350" s="659" t="s">
        <v>4970</v>
      </c>
      <c r="F350" s="674"/>
      <c r="G350" s="674"/>
      <c r="H350" s="674"/>
      <c r="I350" s="674"/>
      <c r="J350" s="674"/>
      <c r="K350" s="674"/>
      <c r="L350" s="674"/>
      <c r="M350" s="674"/>
      <c r="N350" s="674">
        <v>1</v>
      </c>
      <c r="O350" s="674">
        <v>0</v>
      </c>
      <c r="P350" s="664"/>
      <c r="Q350" s="675">
        <v>0</v>
      </c>
    </row>
    <row r="351" spans="1:17" ht="14.4" customHeight="1" x14ac:dyDescent="0.3">
      <c r="A351" s="658" t="s">
        <v>516</v>
      </c>
      <c r="B351" s="659" t="s">
        <v>4506</v>
      </c>
      <c r="C351" s="659" t="s">
        <v>4364</v>
      </c>
      <c r="D351" s="659" t="s">
        <v>4971</v>
      </c>
      <c r="E351" s="659" t="s">
        <v>4972</v>
      </c>
      <c r="F351" s="674"/>
      <c r="G351" s="674"/>
      <c r="H351" s="674"/>
      <c r="I351" s="674"/>
      <c r="J351" s="674"/>
      <c r="K351" s="674"/>
      <c r="L351" s="674"/>
      <c r="M351" s="674"/>
      <c r="N351" s="674">
        <v>1</v>
      </c>
      <c r="O351" s="674">
        <v>0</v>
      </c>
      <c r="P351" s="664"/>
      <c r="Q351" s="675">
        <v>0</v>
      </c>
    </row>
    <row r="352" spans="1:17" ht="14.4" customHeight="1" x14ac:dyDescent="0.3">
      <c r="A352" s="658" t="s">
        <v>516</v>
      </c>
      <c r="B352" s="659" t="s">
        <v>4506</v>
      </c>
      <c r="C352" s="659" t="s">
        <v>4364</v>
      </c>
      <c r="D352" s="659" t="s">
        <v>4973</v>
      </c>
      <c r="E352" s="659" t="s">
        <v>4974</v>
      </c>
      <c r="F352" s="674"/>
      <c r="G352" s="674"/>
      <c r="H352" s="674"/>
      <c r="I352" s="674"/>
      <c r="J352" s="674"/>
      <c r="K352" s="674"/>
      <c r="L352" s="674"/>
      <c r="M352" s="674"/>
      <c r="N352" s="674">
        <v>3</v>
      </c>
      <c r="O352" s="674">
        <v>0</v>
      </c>
      <c r="P352" s="664"/>
      <c r="Q352" s="675">
        <v>0</v>
      </c>
    </row>
    <row r="353" spans="1:17" ht="14.4" customHeight="1" x14ac:dyDescent="0.3">
      <c r="A353" s="658" t="s">
        <v>516</v>
      </c>
      <c r="B353" s="659" t="s">
        <v>4506</v>
      </c>
      <c r="C353" s="659" t="s">
        <v>4364</v>
      </c>
      <c r="D353" s="659" t="s">
        <v>4975</v>
      </c>
      <c r="E353" s="659" t="s">
        <v>4970</v>
      </c>
      <c r="F353" s="674"/>
      <c r="G353" s="674"/>
      <c r="H353" s="674"/>
      <c r="I353" s="674"/>
      <c r="J353" s="674">
        <v>2</v>
      </c>
      <c r="K353" s="674">
        <v>0</v>
      </c>
      <c r="L353" s="674"/>
      <c r="M353" s="674">
        <v>0</v>
      </c>
      <c r="N353" s="674">
        <v>1</v>
      </c>
      <c r="O353" s="674">
        <v>0</v>
      </c>
      <c r="P353" s="664"/>
      <c r="Q353" s="675">
        <v>0</v>
      </c>
    </row>
    <row r="354" spans="1:17" ht="14.4" customHeight="1" x14ac:dyDescent="0.3">
      <c r="A354" s="658" t="s">
        <v>516</v>
      </c>
      <c r="B354" s="659" t="s">
        <v>4506</v>
      </c>
      <c r="C354" s="659" t="s">
        <v>4364</v>
      </c>
      <c r="D354" s="659" t="s">
        <v>4976</v>
      </c>
      <c r="E354" s="659" t="s">
        <v>4977</v>
      </c>
      <c r="F354" s="674"/>
      <c r="G354" s="674"/>
      <c r="H354" s="674"/>
      <c r="I354" s="674"/>
      <c r="J354" s="674">
        <v>1</v>
      </c>
      <c r="K354" s="674">
        <v>0</v>
      </c>
      <c r="L354" s="674"/>
      <c r="M354" s="674">
        <v>0</v>
      </c>
      <c r="N354" s="674"/>
      <c r="O354" s="674"/>
      <c r="P354" s="664"/>
      <c r="Q354" s="675"/>
    </row>
    <row r="355" spans="1:17" ht="14.4" customHeight="1" x14ac:dyDescent="0.3">
      <c r="A355" s="658" t="s">
        <v>516</v>
      </c>
      <c r="B355" s="659" t="s">
        <v>4506</v>
      </c>
      <c r="C355" s="659" t="s">
        <v>4364</v>
      </c>
      <c r="D355" s="659" t="s">
        <v>4978</v>
      </c>
      <c r="E355" s="659" t="s">
        <v>4970</v>
      </c>
      <c r="F355" s="674"/>
      <c r="G355" s="674"/>
      <c r="H355" s="674"/>
      <c r="I355" s="674"/>
      <c r="J355" s="674">
        <v>2</v>
      </c>
      <c r="K355" s="674">
        <v>0</v>
      </c>
      <c r="L355" s="674"/>
      <c r="M355" s="674">
        <v>0</v>
      </c>
      <c r="N355" s="674">
        <v>3</v>
      </c>
      <c r="O355" s="674">
        <v>0</v>
      </c>
      <c r="P355" s="664"/>
      <c r="Q355" s="675">
        <v>0</v>
      </c>
    </row>
    <row r="356" spans="1:17" ht="14.4" customHeight="1" x14ac:dyDescent="0.3">
      <c r="A356" s="658" t="s">
        <v>516</v>
      </c>
      <c r="B356" s="659" t="s">
        <v>4506</v>
      </c>
      <c r="C356" s="659" t="s">
        <v>4364</v>
      </c>
      <c r="D356" s="659" t="s">
        <v>4979</v>
      </c>
      <c r="E356" s="659" t="s">
        <v>4980</v>
      </c>
      <c r="F356" s="674"/>
      <c r="G356" s="674"/>
      <c r="H356" s="674"/>
      <c r="I356" s="674"/>
      <c r="J356" s="674">
        <v>1</v>
      </c>
      <c r="K356" s="674">
        <v>0</v>
      </c>
      <c r="L356" s="674"/>
      <c r="M356" s="674">
        <v>0</v>
      </c>
      <c r="N356" s="674"/>
      <c r="O356" s="674"/>
      <c r="P356" s="664"/>
      <c r="Q356" s="675"/>
    </row>
    <row r="357" spans="1:17" ht="14.4" customHeight="1" x14ac:dyDescent="0.3">
      <c r="A357" s="658" t="s">
        <v>516</v>
      </c>
      <c r="B357" s="659" t="s">
        <v>4506</v>
      </c>
      <c r="C357" s="659" t="s">
        <v>4364</v>
      </c>
      <c r="D357" s="659" t="s">
        <v>4981</v>
      </c>
      <c r="E357" s="659" t="s">
        <v>4982</v>
      </c>
      <c r="F357" s="674"/>
      <c r="G357" s="674"/>
      <c r="H357" s="674"/>
      <c r="I357" s="674"/>
      <c r="J357" s="674"/>
      <c r="K357" s="674"/>
      <c r="L357" s="674"/>
      <c r="M357" s="674"/>
      <c r="N357" s="674">
        <v>4</v>
      </c>
      <c r="O357" s="674">
        <v>0</v>
      </c>
      <c r="P357" s="664"/>
      <c r="Q357" s="675">
        <v>0</v>
      </c>
    </row>
    <row r="358" spans="1:17" ht="14.4" customHeight="1" x14ac:dyDescent="0.3">
      <c r="A358" s="658" t="s">
        <v>516</v>
      </c>
      <c r="B358" s="659" t="s">
        <v>4506</v>
      </c>
      <c r="C358" s="659" t="s">
        <v>4364</v>
      </c>
      <c r="D358" s="659" t="s">
        <v>4983</v>
      </c>
      <c r="E358" s="659" t="s">
        <v>4984</v>
      </c>
      <c r="F358" s="674"/>
      <c r="G358" s="674"/>
      <c r="H358" s="674"/>
      <c r="I358" s="674"/>
      <c r="J358" s="674">
        <v>1</v>
      </c>
      <c r="K358" s="674">
        <v>0</v>
      </c>
      <c r="L358" s="674"/>
      <c r="M358" s="674">
        <v>0</v>
      </c>
      <c r="N358" s="674"/>
      <c r="O358" s="674"/>
      <c r="P358" s="664"/>
      <c r="Q358" s="675"/>
    </row>
    <row r="359" spans="1:17" ht="14.4" customHeight="1" x14ac:dyDescent="0.3">
      <c r="A359" s="658" t="s">
        <v>516</v>
      </c>
      <c r="B359" s="659" t="s">
        <v>4506</v>
      </c>
      <c r="C359" s="659" t="s">
        <v>4364</v>
      </c>
      <c r="D359" s="659" t="s">
        <v>4985</v>
      </c>
      <c r="E359" s="659" t="s">
        <v>4986</v>
      </c>
      <c r="F359" s="674"/>
      <c r="G359" s="674"/>
      <c r="H359" s="674"/>
      <c r="I359" s="674"/>
      <c r="J359" s="674">
        <v>1</v>
      </c>
      <c r="K359" s="674">
        <v>0</v>
      </c>
      <c r="L359" s="674"/>
      <c r="M359" s="674">
        <v>0</v>
      </c>
      <c r="N359" s="674">
        <v>2</v>
      </c>
      <c r="O359" s="674">
        <v>0</v>
      </c>
      <c r="P359" s="664"/>
      <c r="Q359" s="675">
        <v>0</v>
      </c>
    </row>
    <row r="360" spans="1:17" ht="14.4" customHeight="1" x14ac:dyDescent="0.3">
      <c r="A360" s="658" t="s">
        <v>516</v>
      </c>
      <c r="B360" s="659" t="s">
        <v>4506</v>
      </c>
      <c r="C360" s="659" t="s">
        <v>4364</v>
      </c>
      <c r="D360" s="659" t="s">
        <v>4987</v>
      </c>
      <c r="E360" s="659" t="s">
        <v>4988</v>
      </c>
      <c r="F360" s="674"/>
      <c r="G360" s="674"/>
      <c r="H360" s="674"/>
      <c r="I360" s="674"/>
      <c r="J360" s="674"/>
      <c r="K360" s="674"/>
      <c r="L360" s="674"/>
      <c r="M360" s="674"/>
      <c r="N360" s="674">
        <v>1</v>
      </c>
      <c r="O360" s="674">
        <v>0</v>
      </c>
      <c r="P360" s="664"/>
      <c r="Q360" s="675">
        <v>0</v>
      </c>
    </row>
    <row r="361" spans="1:17" ht="14.4" customHeight="1" x14ac:dyDescent="0.3">
      <c r="A361" s="658" t="s">
        <v>516</v>
      </c>
      <c r="B361" s="659" t="s">
        <v>4506</v>
      </c>
      <c r="C361" s="659" t="s">
        <v>4364</v>
      </c>
      <c r="D361" s="659" t="s">
        <v>4989</v>
      </c>
      <c r="E361" s="659" t="s">
        <v>4990</v>
      </c>
      <c r="F361" s="674"/>
      <c r="G361" s="674"/>
      <c r="H361" s="674"/>
      <c r="I361" s="674"/>
      <c r="J361" s="674"/>
      <c r="K361" s="674"/>
      <c r="L361" s="674"/>
      <c r="M361" s="674"/>
      <c r="N361" s="674">
        <v>1</v>
      </c>
      <c r="O361" s="674">
        <v>0</v>
      </c>
      <c r="P361" s="664"/>
      <c r="Q361" s="675">
        <v>0</v>
      </c>
    </row>
    <row r="362" spans="1:17" ht="14.4" customHeight="1" x14ac:dyDescent="0.3">
      <c r="A362" s="658" t="s">
        <v>516</v>
      </c>
      <c r="B362" s="659" t="s">
        <v>4506</v>
      </c>
      <c r="C362" s="659" t="s">
        <v>4364</v>
      </c>
      <c r="D362" s="659" t="s">
        <v>4991</v>
      </c>
      <c r="E362" s="659" t="s">
        <v>4992</v>
      </c>
      <c r="F362" s="674"/>
      <c r="G362" s="674"/>
      <c r="H362" s="674"/>
      <c r="I362" s="674"/>
      <c r="J362" s="674"/>
      <c r="K362" s="674"/>
      <c r="L362" s="674"/>
      <c r="M362" s="674"/>
      <c r="N362" s="674">
        <v>1</v>
      </c>
      <c r="O362" s="674">
        <v>0</v>
      </c>
      <c r="P362" s="664"/>
      <c r="Q362" s="675">
        <v>0</v>
      </c>
    </row>
    <row r="363" spans="1:17" ht="14.4" customHeight="1" x14ac:dyDescent="0.3">
      <c r="A363" s="658" t="s">
        <v>516</v>
      </c>
      <c r="B363" s="659" t="s">
        <v>4993</v>
      </c>
      <c r="C363" s="659" t="s">
        <v>4364</v>
      </c>
      <c r="D363" s="659" t="s">
        <v>4994</v>
      </c>
      <c r="E363" s="659" t="s">
        <v>4995</v>
      </c>
      <c r="F363" s="674">
        <v>1</v>
      </c>
      <c r="G363" s="674">
        <v>5332</v>
      </c>
      <c r="H363" s="674">
        <v>1</v>
      </c>
      <c r="I363" s="674">
        <v>5332</v>
      </c>
      <c r="J363" s="674"/>
      <c r="K363" s="674"/>
      <c r="L363" s="674"/>
      <c r="M363" s="674"/>
      <c r="N363" s="674"/>
      <c r="O363" s="674"/>
      <c r="P363" s="664"/>
      <c r="Q363" s="675"/>
    </row>
    <row r="364" spans="1:17" ht="14.4" customHeight="1" x14ac:dyDescent="0.3">
      <c r="A364" s="658" t="s">
        <v>516</v>
      </c>
      <c r="B364" s="659" t="s">
        <v>4993</v>
      </c>
      <c r="C364" s="659" t="s">
        <v>4364</v>
      </c>
      <c r="D364" s="659" t="s">
        <v>4996</v>
      </c>
      <c r="E364" s="659" t="s">
        <v>4997</v>
      </c>
      <c r="F364" s="674">
        <v>2</v>
      </c>
      <c r="G364" s="674">
        <v>4374</v>
      </c>
      <c r="H364" s="674">
        <v>1</v>
      </c>
      <c r="I364" s="674">
        <v>2187</v>
      </c>
      <c r="J364" s="674"/>
      <c r="K364" s="674"/>
      <c r="L364" s="674"/>
      <c r="M364" s="674"/>
      <c r="N364" s="674"/>
      <c r="O364" s="674"/>
      <c r="P364" s="664"/>
      <c r="Q364" s="675"/>
    </row>
    <row r="365" spans="1:17" ht="14.4" customHeight="1" x14ac:dyDescent="0.3">
      <c r="A365" s="658" t="s">
        <v>516</v>
      </c>
      <c r="B365" s="659" t="s">
        <v>4993</v>
      </c>
      <c r="C365" s="659" t="s">
        <v>4364</v>
      </c>
      <c r="D365" s="659" t="s">
        <v>4998</v>
      </c>
      <c r="E365" s="659" t="s">
        <v>4999</v>
      </c>
      <c r="F365" s="674"/>
      <c r="G365" s="674"/>
      <c r="H365" s="674"/>
      <c r="I365" s="674"/>
      <c r="J365" s="674"/>
      <c r="K365" s="674"/>
      <c r="L365" s="674"/>
      <c r="M365" s="674"/>
      <c r="N365" s="674">
        <v>4</v>
      </c>
      <c r="O365" s="674">
        <v>688</v>
      </c>
      <c r="P365" s="664"/>
      <c r="Q365" s="675">
        <v>172</v>
      </c>
    </row>
    <row r="366" spans="1:17" ht="14.4" customHeight="1" x14ac:dyDescent="0.3">
      <c r="A366" s="658" t="s">
        <v>516</v>
      </c>
      <c r="B366" s="659" t="s">
        <v>4993</v>
      </c>
      <c r="C366" s="659" t="s">
        <v>4364</v>
      </c>
      <c r="D366" s="659" t="s">
        <v>5000</v>
      </c>
      <c r="E366" s="659" t="s">
        <v>5001</v>
      </c>
      <c r="F366" s="674">
        <v>1</v>
      </c>
      <c r="G366" s="674">
        <v>5165</v>
      </c>
      <c r="H366" s="674">
        <v>1</v>
      </c>
      <c r="I366" s="674">
        <v>5165</v>
      </c>
      <c r="J366" s="674"/>
      <c r="K366" s="674"/>
      <c r="L366" s="674"/>
      <c r="M366" s="674"/>
      <c r="N366" s="674"/>
      <c r="O366" s="674"/>
      <c r="P366" s="664"/>
      <c r="Q366" s="675"/>
    </row>
    <row r="367" spans="1:17" ht="14.4" customHeight="1" x14ac:dyDescent="0.3">
      <c r="A367" s="658" t="s">
        <v>516</v>
      </c>
      <c r="B367" s="659" t="s">
        <v>4993</v>
      </c>
      <c r="C367" s="659" t="s">
        <v>4364</v>
      </c>
      <c r="D367" s="659" t="s">
        <v>5002</v>
      </c>
      <c r="E367" s="659" t="s">
        <v>5003</v>
      </c>
      <c r="F367" s="674"/>
      <c r="G367" s="674"/>
      <c r="H367" s="674"/>
      <c r="I367" s="674"/>
      <c r="J367" s="674"/>
      <c r="K367" s="674"/>
      <c r="L367" s="674"/>
      <c r="M367" s="674"/>
      <c r="N367" s="674">
        <v>2</v>
      </c>
      <c r="O367" s="674">
        <v>7142</v>
      </c>
      <c r="P367" s="664"/>
      <c r="Q367" s="675">
        <v>3571</v>
      </c>
    </row>
    <row r="368" spans="1:17" ht="14.4" customHeight="1" x14ac:dyDescent="0.3">
      <c r="A368" s="658" t="s">
        <v>516</v>
      </c>
      <c r="B368" s="659" t="s">
        <v>4993</v>
      </c>
      <c r="C368" s="659" t="s">
        <v>4364</v>
      </c>
      <c r="D368" s="659" t="s">
        <v>5004</v>
      </c>
      <c r="E368" s="659" t="s">
        <v>5005</v>
      </c>
      <c r="F368" s="674"/>
      <c r="G368" s="674"/>
      <c r="H368" s="674"/>
      <c r="I368" s="674"/>
      <c r="J368" s="674"/>
      <c r="K368" s="674"/>
      <c r="L368" s="674"/>
      <c r="M368" s="674"/>
      <c r="N368" s="674">
        <v>2</v>
      </c>
      <c r="O368" s="674">
        <v>2976</v>
      </c>
      <c r="P368" s="664"/>
      <c r="Q368" s="675">
        <v>1488</v>
      </c>
    </row>
    <row r="369" spans="1:17" ht="14.4" customHeight="1" x14ac:dyDescent="0.3">
      <c r="A369" s="658" t="s">
        <v>516</v>
      </c>
      <c r="B369" s="659" t="s">
        <v>4993</v>
      </c>
      <c r="C369" s="659" t="s">
        <v>4364</v>
      </c>
      <c r="D369" s="659" t="s">
        <v>5006</v>
      </c>
      <c r="E369" s="659" t="s">
        <v>5007</v>
      </c>
      <c r="F369" s="674"/>
      <c r="G369" s="674"/>
      <c r="H369" s="674"/>
      <c r="I369" s="674"/>
      <c r="J369" s="674"/>
      <c r="K369" s="674"/>
      <c r="L369" s="674"/>
      <c r="M369" s="674"/>
      <c r="N369" s="674">
        <v>1</v>
      </c>
      <c r="O369" s="674">
        <v>2678</v>
      </c>
      <c r="P369" s="664"/>
      <c r="Q369" s="675">
        <v>2678</v>
      </c>
    </row>
    <row r="370" spans="1:17" ht="14.4" customHeight="1" x14ac:dyDescent="0.3">
      <c r="A370" s="658" t="s">
        <v>516</v>
      </c>
      <c r="B370" s="659" t="s">
        <v>4993</v>
      </c>
      <c r="C370" s="659" t="s">
        <v>4364</v>
      </c>
      <c r="D370" s="659" t="s">
        <v>5008</v>
      </c>
      <c r="E370" s="659" t="s">
        <v>5009</v>
      </c>
      <c r="F370" s="674"/>
      <c r="G370" s="674"/>
      <c r="H370" s="674"/>
      <c r="I370" s="674"/>
      <c r="J370" s="674"/>
      <c r="K370" s="674"/>
      <c r="L370" s="674"/>
      <c r="M370" s="674"/>
      <c r="N370" s="674">
        <v>2</v>
      </c>
      <c r="O370" s="674">
        <v>2208</v>
      </c>
      <c r="P370" s="664"/>
      <c r="Q370" s="675">
        <v>1104</v>
      </c>
    </row>
    <row r="371" spans="1:17" ht="14.4" customHeight="1" x14ac:dyDescent="0.3">
      <c r="A371" s="658" t="s">
        <v>516</v>
      </c>
      <c r="B371" s="659" t="s">
        <v>4993</v>
      </c>
      <c r="C371" s="659" t="s">
        <v>4364</v>
      </c>
      <c r="D371" s="659" t="s">
        <v>5010</v>
      </c>
      <c r="E371" s="659" t="s">
        <v>5011</v>
      </c>
      <c r="F371" s="674"/>
      <c r="G371" s="674"/>
      <c r="H371" s="674"/>
      <c r="I371" s="674"/>
      <c r="J371" s="674"/>
      <c r="K371" s="674"/>
      <c r="L371" s="674"/>
      <c r="M371" s="674"/>
      <c r="N371" s="674">
        <v>1</v>
      </c>
      <c r="O371" s="674">
        <v>5298</v>
      </c>
      <c r="P371" s="664"/>
      <c r="Q371" s="675">
        <v>5298</v>
      </c>
    </row>
    <row r="372" spans="1:17" ht="14.4" customHeight="1" x14ac:dyDescent="0.3">
      <c r="A372" s="658" t="s">
        <v>516</v>
      </c>
      <c r="B372" s="659" t="s">
        <v>4993</v>
      </c>
      <c r="C372" s="659" t="s">
        <v>4364</v>
      </c>
      <c r="D372" s="659" t="s">
        <v>5012</v>
      </c>
      <c r="E372" s="659" t="s">
        <v>5013</v>
      </c>
      <c r="F372" s="674"/>
      <c r="G372" s="674"/>
      <c r="H372" s="674"/>
      <c r="I372" s="674"/>
      <c r="J372" s="674"/>
      <c r="K372" s="674"/>
      <c r="L372" s="674"/>
      <c r="M372" s="674"/>
      <c r="N372" s="674">
        <v>4</v>
      </c>
      <c r="O372" s="674">
        <v>4956</v>
      </c>
      <c r="P372" s="664"/>
      <c r="Q372" s="675">
        <v>1239</v>
      </c>
    </row>
    <row r="373" spans="1:17" ht="14.4" customHeight="1" x14ac:dyDescent="0.3">
      <c r="A373" s="658" t="s">
        <v>516</v>
      </c>
      <c r="B373" s="659" t="s">
        <v>4993</v>
      </c>
      <c r="C373" s="659" t="s">
        <v>4364</v>
      </c>
      <c r="D373" s="659" t="s">
        <v>5014</v>
      </c>
      <c r="E373" s="659" t="s">
        <v>5015</v>
      </c>
      <c r="F373" s="674"/>
      <c r="G373" s="674"/>
      <c r="H373" s="674"/>
      <c r="I373" s="674"/>
      <c r="J373" s="674"/>
      <c r="K373" s="674"/>
      <c r="L373" s="674"/>
      <c r="M373" s="674"/>
      <c r="N373" s="674">
        <v>3</v>
      </c>
      <c r="O373" s="674">
        <v>1326</v>
      </c>
      <c r="P373" s="664"/>
      <c r="Q373" s="675">
        <v>442</v>
      </c>
    </row>
    <row r="374" spans="1:17" ht="14.4" customHeight="1" x14ac:dyDescent="0.3">
      <c r="A374" s="658" t="s">
        <v>516</v>
      </c>
      <c r="B374" s="659" t="s">
        <v>4993</v>
      </c>
      <c r="C374" s="659" t="s">
        <v>4364</v>
      </c>
      <c r="D374" s="659" t="s">
        <v>5016</v>
      </c>
      <c r="E374" s="659" t="s">
        <v>5017</v>
      </c>
      <c r="F374" s="674">
        <v>1</v>
      </c>
      <c r="G374" s="674">
        <v>3900</v>
      </c>
      <c r="H374" s="674">
        <v>1</v>
      </c>
      <c r="I374" s="674">
        <v>3900</v>
      </c>
      <c r="J374" s="674"/>
      <c r="K374" s="674"/>
      <c r="L374" s="674"/>
      <c r="M374" s="674"/>
      <c r="N374" s="674"/>
      <c r="O374" s="674"/>
      <c r="P374" s="664"/>
      <c r="Q374" s="675"/>
    </row>
    <row r="375" spans="1:17" ht="14.4" customHeight="1" x14ac:dyDescent="0.3">
      <c r="A375" s="658" t="s">
        <v>516</v>
      </c>
      <c r="B375" s="659" t="s">
        <v>4993</v>
      </c>
      <c r="C375" s="659" t="s">
        <v>4364</v>
      </c>
      <c r="D375" s="659" t="s">
        <v>5018</v>
      </c>
      <c r="E375" s="659" t="s">
        <v>5019</v>
      </c>
      <c r="F375" s="674">
        <v>1</v>
      </c>
      <c r="G375" s="674">
        <v>1756</v>
      </c>
      <c r="H375" s="674">
        <v>1</v>
      </c>
      <c r="I375" s="674">
        <v>1756</v>
      </c>
      <c r="J375" s="674"/>
      <c r="K375" s="674"/>
      <c r="L375" s="674"/>
      <c r="M375" s="674"/>
      <c r="N375" s="674"/>
      <c r="O375" s="674"/>
      <c r="P375" s="664"/>
      <c r="Q375" s="675"/>
    </row>
    <row r="376" spans="1:17" ht="14.4" customHeight="1" x14ac:dyDescent="0.3">
      <c r="A376" s="658" t="s">
        <v>516</v>
      </c>
      <c r="B376" s="659" t="s">
        <v>5020</v>
      </c>
      <c r="C376" s="659" t="s">
        <v>4507</v>
      </c>
      <c r="D376" s="659" t="s">
        <v>4510</v>
      </c>
      <c r="E376" s="659" t="s">
        <v>4511</v>
      </c>
      <c r="F376" s="674">
        <v>0.4</v>
      </c>
      <c r="G376" s="674">
        <v>6477.71</v>
      </c>
      <c r="H376" s="674">
        <v>1</v>
      </c>
      <c r="I376" s="674">
        <v>16194.275</v>
      </c>
      <c r="J376" s="674"/>
      <c r="K376" s="674"/>
      <c r="L376" s="674"/>
      <c r="M376" s="674"/>
      <c r="N376" s="674"/>
      <c r="O376" s="674"/>
      <c r="P376" s="664"/>
      <c r="Q376" s="675"/>
    </row>
    <row r="377" spans="1:17" ht="14.4" customHeight="1" x14ac:dyDescent="0.3">
      <c r="A377" s="658" t="s">
        <v>516</v>
      </c>
      <c r="B377" s="659" t="s">
        <v>5020</v>
      </c>
      <c r="C377" s="659" t="s">
        <v>4507</v>
      </c>
      <c r="D377" s="659" t="s">
        <v>5021</v>
      </c>
      <c r="E377" s="659" t="s">
        <v>5022</v>
      </c>
      <c r="F377" s="674"/>
      <c r="G377" s="674"/>
      <c r="H377" s="674"/>
      <c r="I377" s="674"/>
      <c r="J377" s="674"/>
      <c r="K377" s="674"/>
      <c r="L377" s="674"/>
      <c r="M377" s="674"/>
      <c r="N377" s="674">
        <v>6</v>
      </c>
      <c r="O377" s="674">
        <v>31288.92</v>
      </c>
      <c r="P377" s="664"/>
      <c r="Q377" s="675">
        <v>5214.82</v>
      </c>
    </row>
    <row r="378" spans="1:17" ht="14.4" customHeight="1" x14ac:dyDescent="0.3">
      <c r="A378" s="658" t="s">
        <v>516</v>
      </c>
      <c r="B378" s="659" t="s">
        <v>5020</v>
      </c>
      <c r="C378" s="659" t="s">
        <v>4507</v>
      </c>
      <c r="D378" s="659" t="s">
        <v>4514</v>
      </c>
      <c r="E378" s="659" t="s">
        <v>1573</v>
      </c>
      <c r="F378" s="674">
        <v>9</v>
      </c>
      <c r="G378" s="674">
        <v>1254.8699999999999</v>
      </c>
      <c r="H378" s="674">
        <v>1</v>
      </c>
      <c r="I378" s="674">
        <v>139.42999999999998</v>
      </c>
      <c r="J378" s="674"/>
      <c r="K378" s="674"/>
      <c r="L378" s="674"/>
      <c r="M378" s="674"/>
      <c r="N378" s="674">
        <v>23</v>
      </c>
      <c r="O378" s="674">
        <v>2713.08</v>
      </c>
      <c r="P378" s="664">
        <v>2.1620406894738102</v>
      </c>
      <c r="Q378" s="675">
        <v>117.96</v>
      </c>
    </row>
    <row r="379" spans="1:17" ht="14.4" customHeight="1" x14ac:dyDescent="0.3">
      <c r="A379" s="658" t="s">
        <v>516</v>
      </c>
      <c r="B379" s="659" t="s">
        <v>5020</v>
      </c>
      <c r="C379" s="659" t="s">
        <v>4507</v>
      </c>
      <c r="D379" s="659" t="s">
        <v>4515</v>
      </c>
      <c r="E379" s="659" t="s">
        <v>1573</v>
      </c>
      <c r="F379" s="674"/>
      <c r="G379" s="674"/>
      <c r="H379" s="674"/>
      <c r="I379" s="674"/>
      <c r="J379" s="674">
        <v>19</v>
      </c>
      <c r="K379" s="674">
        <v>4310.91</v>
      </c>
      <c r="L379" s="674"/>
      <c r="M379" s="674">
        <v>226.89</v>
      </c>
      <c r="N379" s="674">
        <v>1</v>
      </c>
      <c r="O379" s="674">
        <v>79.59</v>
      </c>
      <c r="P379" s="664"/>
      <c r="Q379" s="675">
        <v>79.59</v>
      </c>
    </row>
    <row r="380" spans="1:17" ht="14.4" customHeight="1" x14ac:dyDescent="0.3">
      <c r="A380" s="658" t="s">
        <v>516</v>
      </c>
      <c r="B380" s="659" t="s">
        <v>5020</v>
      </c>
      <c r="C380" s="659" t="s">
        <v>4507</v>
      </c>
      <c r="D380" s="659" t="s">
        <v>5023</v>
      </c>
      <c r="E380" s="659" t="s">
        <v>5024</v>
      </c>
      <c r="F380" s="674"/>
      <c r="G380" s="674"/>
      <c r="H380" s="674"/>
      <c r="I380" s="674"/>
      <c r="J380" s="674"/>
      <c r="K380" s="674"/>
      <c r="L380" s="674"/>
      <c r="M380" s="674"/>
      <c r="N380" s="674">
        <v>1.5</v>
      </c>
      <c r="O380" s="674">
        <v>959.94</v>
      </c>
      <c r="P380" s="664"/>
      <c r="Q380" s="675">
        <v>639.96</v>
      </c>
    </row>
    <row r="381" spans="1:17" ht="14.4" customHeight="1" x14ac:dyDescent="0.3">
      <c r="A381" s="658" t="s">
        <v>516</v>
      </c>
      <c r="B381" s="659" t="s">
        <v>5020</v>
      </c>
      <c r="C381" s="659" t="s">
        <v>4507</v>
      </c>
      <c r="D381" s="659" t="s">
        <v>5025</v>
      </c>
      <c r="E381" s="659" t="s">
        <v>5026</v>
      </c>
      <c r="F381" s="674">
        <v>1</v>
      </c>
      <c r="G381" s="674">
        <v>325.83</v>
      </c>
      <c r="H381" s="674">
        <v>1</v>
      </c>
      <c r="I381" s="674">
        <v>325.83</v>
      </c>
      <c r="J381" s="674"/>
      <c r="K381" s="674"/>
      <c r="L381" s="674"/>
      <c r="M381" s="674"/>
      <c r="N381" s="674"/>
      <c r="O381" s="674"/>
      <c r="P381" s="664"/>
      <c r="Q381" s="675"/>
    </row>
    <row r="382" spans="1:17" ht="14.4" customHeight="1" x14ac:dyDescent="0.3">
      <c r="A382" s="658" t="s">
        <v>516</v>
      </c>
      <c r="B382" s="659" t="s">
        <v>5020</v>
      </c>
      <c r="C382" s="659" t="s">
        <v>4507</v>
      </c>
      <c r="D382" s="659" t="s">
        <v>4517</v>
      </c>
      <c r="E382" s="659" t="s">
        <v>4518</v>
      </c>
      <c r="F382" s="674">
        <v>26.4</v>
      </c>
      <c r="G382" s="674">
        <v>28550</v>
      </c>
      <c r="H382" s="674">
        <v>1</v>
      </c>
      <c r="I382" s="674">
        <v>1081.439393939394</v>
      </c>
      <c r="J382" s="674">
        <v>13.4</v>
      </c>
      <c r="K382" s="674">
        <v>14462.79</v>
      </c>
      <c r="L382" s="674">
        <v>0.50657758318739055</v>
      </c>
      <c r="M382" s="674">
        <v>1079.3126865671643</v>
      </c>
      <c r="N382" s="674"/>
      <c r="O382" s="674"/>
      <c r="P382" s="664"/>
      <c r="Q382" s="675"/>
    </row>
    <row r="383" spans="1:17" ht="14.4" customHeight="1" x14ac:dyDescent="0.3">
      <c r="A383" s="658" t="s">
        <v>516</v>
      </c>
      <c r="B383" s="659" t="s">
        <v>5020</v>
      </c>
      <c r="C383" s="659" t="s">
        <v>4507</v>
      </c>
      <c r="D383" s="659" t="s">
        <v>5027</v>
      </c>
      <c r="E383" s="659" t="s">
        <v>4359</v>
      </c>
      <c r="F383" s="674">
        <v>32</v>
      </c>
      <c r="G383" s="674">
        <v>2760.64</v>
      </c>
      <c r="H383" s="674">
        <v>1</v>
      </c>
      <c r="I383" s="674">
        <v>86.27</v>
      </c>
      <c r="J383" s="674"/>
      <c r="K383" s="674"/>
      <c r="L383" s="674"/>
      <c r="M383" s="674"/>
      <c r="N383" s="674"/>
      <c r="O383" s="674"/>
      <c r="P383" s="664"/>
      <c r="Q383" s="675"/>
    </row>
    <row r="384" spans="1:17" ht="14.4" customHeight="1" x14ac:dyDescent="0.3">
      <c r="A384" s="658" t="s">
        <v>516</v>
      </c>
      <c r="B384" s="659" t="s">
        <v>5020</v>
      </c>
      <c r="C384" s="659" t="s">
        <v>4507</v>
      </c>
      <c r="D384" s="659" t="s">
        <v>4519</v>
      </c>
      <c r="E384" s="659" t="s">
        <v>1495</v>
      </c>
      <c r="F384" s="674">
        <v>234</v>
      </c>
      <c r="G384" s="674">
        <v>21231.78</v>
      </c>
      <c r="H384" s="674">
        <v>1</v>
      </c>
      <c r="I384" s="674">
        <v>90.734102564102557</v>
      </c>
      <c r="J384" s="674">
        <v>211</v>
      </c>
      <c r="K384" s="674">
        <v>13851.720000000001</v>
      </c>
      <c r="L384" s="674">
        <v>0.65240502680415879</v>
      </c>
      <c r="M384" s="674">
        <v>65.647962085308066</v>
      </c>
      <c r="N384" s="674">
        <v>248</v>
      </c>
      <c r="O384" s="674">
        <v>15140.400000000001</v>
      </c>
      <c r="P384" s="664">
        <v>0.71310083280817727</v>
      </c>
      <c r="Q384" s="675">
        <v>61.050000000000004</v>
      </c>
    </row>
    <row r="385" spans="1:17" ht="14.4" customHeight="1" x14ac:dyDescent="0.3">
      <c r="A385" s="658" t="s">
        <v>516</v>
      </c>
      <c r="B385" s="659" t="s">
        <v>5020</v>
      </c>
      <c r="C385" s="659" t="s">
        <v>4507</v>
      </c>
      <c r="D385" s="659" t="s">
        <v>4520</v>
      </c>
      <c r="E385" s="659" t="s">
        <v>4359</v>
      </c>
      <c r="F385" s="674">
        <v>2.17</v>
      </c>
      <c r="G385" s="674">
        <v>7872.85</v>
      </c>
      <c r="H385" s="674">
        <v>1</v>
      </c>
      <c r="I385" s="674">
        <v>3628.0414746543784</v>
      </c>
      <c r="J385" s="674"/>
      <c r="K385" s="674"/>
      <c r="L385" s="674"/>
      <c r="M385" s="674"/>
      <c r="N385" s="674"/>
      <c r="O385" s="674"/>
      <c r="P385" s="664"/>
      <c r="Q385" s="675"/>
    </row>
    <row r="386" spans="1:17" ht="14.4" customHeight="1" x14ac:dyDescent="0.3">
      <c r="A386" s="658" t="s">
        <v>516</v>
      </c>
      <c r="B386" s="659" t="s">
        <v>5020</v>
      </c>
      <c r="C386" s="659" t="s">
        <v>4507</v>
      </c>
      <c r="D386" s="659" t="s">
        <v>5028</v>
      </c>
      <c r="E386" s="659" t="s">
        <v>2038</v>
      </c>
      <c r="F386" s="674"/>
      <c r="G386" s="674"/>
      <c r="H386" s="674"/>
      <c r="I386" s="674"/>
      <c r="J386" s="674"/>
      <c r="K386" s="674"/>
      <c r="L386" s="674"/>
      <c r="M386" s="674"/>
      <c r="N386" s="674">
        <v>27</v>
      </c>
      <c r="O386" s="674">
        <v>31241.97</v>
      </c>
      <c r="P386" s="664"/>
      <c r="Q386" s="675">
        <v>1157.1100000000001</v>
      </c>
    </row>
    <row r="387" spans="1:17" ht="14.4" customHeight="1" x14ac:dyDescent="0.3">
      <c r="A387" s="658" t="s">
        <v>516</v>
      </c>
      <c r="B387" s="659" t="s">
        <v>5020</v>
      </c>
      <c r="C387" s="659" t="s">
        <v>4507</v>
      </c>
      <c r="D387" s="659" t="s">
        <v>5029</v>
      </c>
      <c r="E387" s="659" t="s">
        <v>5030</v>
      </c>
      <c r="F387" s="674"/>
      <c r="G387" s="674"/>
      <c r="H387" s="674"/>
      <c r="I387" s="674"/>
      <c r="J387" s="674">
        <v>32</v>
      </c>
      <c r="K387" s="674">
        <v>112077.08</v>
      </c>
      <c r="L387" s="674"/>
      <c r="M387" s="674">
        <v>3502.4087500000001</v>
      </c>
      <c r="N387" s="674"/>
      <c r="O387" s="674"/>
      <c r="P387" s="664"/>
      <c r="Q387" s="675"/>
    </row>
    <row r="388" spans="1:17" ht="14.4" customHeight="1" x14ac:dyDescent="0.3">
      <c r="A388" s="658" t="s">
        <v>516</v>
      </c>
      <c r="B388" s="659" t="s">
        <v>5020</v>
      </c>
      <c r="C388" s="659" t="s">
        <v>4507</v>
      </c>
      <c r="D388" s="659" t="s">
        <v>5031</v>
      </c>
      <c r="E388" s="659" t="s">
        <v>4359</v>
      </c>
      <c r="F388" s="674">
        <v>7</v>
      </c>
      <c r="G388" s="674">
        <v>27043.45</v>
      </c>
      <c r="H388" s="674">
        <v>1</v>
      </c>
      <c r="I388" s="674">
        <v>3863.35</v>
      </c>
      <c r="J388" s="674"/>
      <c r="K388" s="674"/>
      <c r="L388" s="674"/>
      <c r="M388" s="674"/>
      <c r="N388" s="674"/>
      <c r="O388" s="674"/>
      <c r="P388" s="664"/>
      <c r="Q388" s="675"/>
    </row>
    <row r="389" spans="1:17" ht="14.4" customHeight="1" x14ac:dyDescent="0.3">
      <c r="A389" s="658" t="s">
        <v>516</v>
      </c>
      <c r="B389" s="659" t="s">
        <v>5020</v>
      </c>
      <c r="C389" s="659" t="s">
        <v>4507</v>
      </c>
      <c r="D389" s="659" t="s">
        <v>4521</v>
      </c>
      <c r="E389" s="659" t="s">
        <v>4522</v>
      </c>
      <c r="F389" s="674">
        <v>0.3</v>
      </c>
      <c r="G389" s="674">
        <v>204.73</v>
      </c>
      <c r="H389" s="674">
        <v>1</v>
      </c>
      <c r="I389" s="674">
        <v>682.43333333333328</v>
      </c>
      <c r="J389" s="674"/>
      <c r="K389" s="674"/>
      <c r="L389" s="674"/>
      <c r="M389" s="674"/>
      <c r="N389" s="674"/>
      <c r="O389" s="674"/>
      <c r="P389" s="664"/>
      <c r="Q389" s="675"/>
    </row>
    <row r="390" spans="1:17" ht="14.4" customHeight="1" x14ac:dyDescent="0.3">
      <c r="A390" s="658" t="s">
        <v>516</v>
      </c>
      <c r="B390" s="659" t="s">
        <v>5020</v>
      </c>
      <c r="C390" s="659" t="s">
        <v>4507</v>
      </c>
      <c r="D390" s="659" t="s">
        <v>4523</v>
      </c>
      <c r="E390" s="659" t="s">
        <v>2323</v>
      </c>
      <c r="F390" s="674">
        <v>319</v>
      </c>
      <c r="G390" s="674">
        <v>24781.239999999998</v>
      </c>
      <c r="H390" s="674">
        <v>1</v>
      </c>
      <c r="I390" s="674">
        <v>77.684137931034471</v>
      </c>
      <c r="J390" s="674">
        <v>127</v>
      </c>
      <c r="K390" s="674">
        <v>7366.27</v>
      </c>
      <c r="L390" s="674">
        <v>0.29725187278764104</v>
      </c>
      <c r="M390" s="674">
        <v>58.002125984251975</v>
      </c>
      <c r="N390" s="674">
        <v>58</v>
      </c>
      <c r="O390" s="674">
        <v>2340.88</v>
      </c>
      <c r="P390" s="664">
        <v>9.4461778345232131E-2</v>
      </c>
      <c r="Q390" s="675">
        <v>40.36</v>
      </c>
    </row>
    <row r="391" spans="1:17" ht="14.4" customHeight="1" x14ac:dyDescent="0.3">
      <c r="A391" s="658" t="s">
        <v>516</v>
      </c>
      <c r="B391" s="659" t="s">
        <v>5020</v>
      </c>
      <c r="C391" s="659" t="s">
        <v>4507</v>
      </c>
      <c r="D391" s="659" t="s">
        <v>4524</v>
      </c>
      <c r="E391" s="659" t="s">
        <v>4359</v>
      </c>
      <c r="F391" s="674">
        <v>22</v>
      </c>
      <c r="G391" s="674">
        <v>5981.58</v>
      </c>
      <c r="H391" s="674">
        <v>1</v>
      </c>
      <c r="I391" s="674">
        <v>271.89</v>
      </c>
      <c r="J391" s="674">
        <v>35</v>
      </c>
      <c r="K391" s="674">
        <v>9585.17</v>
      </c>
      <c r="L391" s="674">
        <v>1.6024478482273914</v>
      </c>
      <c r="M391" s="674">
        <v>273.86200000000002</v>
      </c>
      <c r="N391" s="674"/>
      <c r="O391" s="674"/>
      <c r="P391" s="664"/>
      <c r="Q391" s="675"/>
    </row>
    <row r="392" spans="1:17" ht="14.4" customHeight="1" x14ac:dyDescent="0.3">
      <c r="A392" s="658" t="s">
        <v>516</v>
      </c>
      <c r="B392" s="659" t="s">
        <v>5020</v>
      </c>
      <c r="C392" s="659" t="s">
        <v>4507</v>
      </c>
      <c r="D392" s="659" t="s">
        <v>4525</v>
      </c>
      <c r="E392" s="659" t="s">
        <v>1556</v>
      </c>
      <c r="F392" s="674">
        <v>16.900000000000002</v>
      </c>
      <c r="G392" s="674">
        <v>6334.0599999999995</v>
      </c>
      <c r="H392" s="674">
        <v>1</v>
      </c>
      <c r="I392" s="674">
        <v>374.79644970414193</v>
      </c>
      <c r="J392" s="674">
        <v>22.6</v>
      </c>
      <c r="K392" s="674">
        <v>9124.77</v>
      </c>
      <c r="L392" s="674">
        <v>1.4405878693918279</v>
      </c>
      <c r="M392" s="674">
        <v>403.75088495575221</v>
      </c>
      <c r="N392" s="674">
        <v>12</v>
      </c>
      <c r="O392" s="674">
        <v>4850.3999999999996</v>
      </c>
      <c r="P392" s="664">
        <v>0.76576477014742517</v>
      </c>
      <c r="Q392" s="675">
        <v>404.2</v>
      </c>
    </row>
    <row r="393" spans="1:17" ht="14.4" customHeight="1" x14ac:dyDescent="0.3">
      <c r="A393" s="658" t="s">
        <v>516</v>
      </c>
      <c r="B393" s="659" t="s">
        <v>5020</v>
      </c>
      <c r="C393" s="659" t="s">
        <v>4507</v>
      </c>
      <c r="D393" s="659" t="s">
        <v>2078</v>
      </c>
      <c r="E393" s="659" t="s">
        <v>5032</v>
      </c>
      <c r="F393" s="674">
        <v>2</v>
      </c>
      <c r="G393" s="674">
        <v>13673.06</v>
      </c>
      <c r="H393" s="674">
        <v>1</v>
      </c>
      <c r="I393" s="674">
        <v>6836.53</v>
      </c>
      <c r="J393" s="674"/>
      <c r="K393" s="674"/>
      <c r="L393" s="674"/>
      <c r="M393" s="674"/>
      <c r="N393" s="674">
        <v>7</v>
      </c>
      <c r="O393" s="674">
        <v>54017.979999999996</v>
      </c>
      <c r="P393" s="664">
        <v>3.9506869713143948</v>
      </c>
      <c r="Q393" s="675">
        <v>7716.8542857142847</v>
      </c>
    </row>
    <row r="394" spans="1:17" ht="14.4" customHeight="1" x14ac:dyDescent="0.3">
      <c r="A394" s="658" t="s">
        <v>516</v>
      </c>
      <c r="B394" s="659" t="s">
        <v>5020</v>
      </c>
      <c r="C394" s="659" t="s">
        <v>4507</v>
      </c>
      <c r="D394" s="659" t="s">
        <v>4528</v>
      </c>
      <c r="E394" s="659" t="s">
        <v>2325</v>
      </c>
      <c r="F394" s="674">
        <v>151</v>
      </c>
      <c r="G394" s="674">
        <v>18742.009999999998</v>
      </c>
      <c r="H394" s="674">
        <v>1</v>
      </c>
      <c r="I394" s="674">
        <v>124.1192715231788</v>
      </c>
      <c r="J394" s="674">
        <v>71</v>
      </c>
      <c r="K394" s="674">
        <v>3372.5</v>
      </c>
      <c r="L394" s="674">
        <v>0.17994334652473243</v>
      </c>
      <c r="M394" s="674">
        <v>47.5</v>
      </c>
      <c r="N394" s="674">
        <v>101</v>
      </c>
      <c r="O394" s="674">
        <v>4797.5</v>
      </c>
      <c r="P394" s="664">
        <v>0.25597574646476018</v>
      </c>
      <c r="Q394" s="675">
        <v>47.5</v>
      </c>
    </row>
    <row r="395" spans="1:17" ht="14.4" customHeight="1" x14ac:dyDescent="0.3">
      <c r="A395" s="658" t="s">
        <v>516</v>
      </c>
      <c r="B395" s="659" t="s">
        <v>5020</v>
      </c>
      <c r="C395" s="659" t="s">
        <v>4507</v>
      </c>
      <c r="D395" s="659" t="s">
        <v>4529</v>
      </c>
      <c r="E395" s="659" t="s">
        <v>4530</v>
      </c>
      <c r="F395" s="674"/>
      <c r="G395" s="674"/>
      <c r="H395" s="674"/>
      <c r="I395" s="674"/>
      <c r="J395" s="674">
        <v>2.2000000000000002</v>
      </c>
      <c r="K395" s="674">
        <v>1265.6599999999999</v>
      </c>
      <c r="L395" s="674"/>
      <c r="M395" s="674">
        <v>575.29999999999984</v>
      </c>
      <c r="N395" s="674">
        <v>6.1</v>
      </c>
      <c r="O395" s="674">
        <v>3509.33</v>
      </c>
      <c r="P395" s="664"/>
      <c r="Q395" s="675">
        <v>575.30000000000007</v>
      </c>
    </row>
    <row r="396" spans="1:17" ht="14.4" customHeight="1" x14ac:dyDescent="0.3">
      <c r="A396" s="658" t="s">
        <v>516</v>
      </c>
      <c r="B396" s="659" t="s">
        <v>5020</v>
      </c>
      <c r="C396" s="659" t="s">
        <v>4507</v>
      </c>
      <c r="D396" s="659" t="s">
        <v>4531</v>
      </c>
      <c r="E396" s="659" t="s">
        <v>1567</v>
      </c>
      <c r="F396" s="674">
        <v>4</v>
      </c>
      <c r="G396" s="674">
        <v>460</v>
      </c>
      <c r="H396" s="674">
        <v>1</v>
      </c>
      <c r="I396" s="674">
        <v>115</v>
      </c>
      <c r="J396" s="674"/>
      <c r="K396" s="674"/>
      <c r="L396" s="674"/>
      <c r="M396" s="674"/>
      <c r="N396" s="674"/>
      <c r="O396" s="674"/>
      <c r="P396" s="664"/>
      <c r="Q396" s="675"/>
    </row>
    <row r="397" spans="1:17" ht="14.4" customHeight="1" x14ac:dyDescent="0.3">
      <c r="A397" s="658" t="s">
        <v>516</v>
      </c>
      <c r="B397" s="659" t="s">
        <v>5020</v>
      </c>
      <c r="C397" s="659" t="s">
        <v>4507</v>
      </c>
      <c r="D397" s="659" t="s">
        <v>4532</v>
      </c>
      <c r="E397" s="659" t="s">
        <v>4533</v>
      </c>
      <c r="F397" s="674">
        <v>3.2</v>
      </c>
      <c r="G397" s="674">
        <v>499.61</v>
      </c>
      <c r="H397" s="674">
        <v>1</v>
      </c>
      <c r="I397" s="674">
        <v>156.12812499999998</v>
      </c>
      <c r="J397" s="674"/>
      <c r="K397" s="674"/>
      <c r="L397" s="674"/>
      <c r="M397" s="674"/>
      <c r="N397" s="674">
        <v>24.2</v>
      </c>
      <c r="O397" s="674">
        <v>6835.59</v>
      </c>
      <c r="P397" s="664">
        <v>13.681851844438661</v>
      </c>
      <c r="Q397" s="675">
        <v>282.46239669421487</v>
      </c>
    </row>
    <row r="398" spans="1:17" ht="14.4" customHeight="1" x14ac:dyDescent="0.3">
      <c r="A398" s="658" t="s">
        <v>516</v>
      </c>
      <c r="B398" s="659" t="s">
        <v>5020</v>
      </c>
      <c r="C398" s="659" t="s">
        <v>4507</v>
      </c>
      <c r="D398" s="659" t="s">
        <v>4534</v>
      </c>
      <c r="E398" s="659" t="s">
        <v>2307</v>
      </c>
      <c r="F398" s="674">
        <v>16.399999999999999</v>
      </c>
      <c r="G398" s="674">
        <v>9853.2099999999991</v>
      </c>
      <c r="H398" s="674">
        <v>1</v>
      </c>
      <c r="I398" s="674">
        <v>600.805487804878</v>
      </c>
      <c r="J398" s="674">
        <v>8.1999999999999993</v>
      </c>
      <c r="K398" s="674">
        <v>3110</v>
      </c>
      <c r="L398" s="674">
        <v>0.31563317944101466</v>
      </c>
      <c r="M398" s="674">
        <v>379.26829268292687</v>
      </c>
      <c r="N398" s="674">
        <v>1.2</v>
      </c>
      <c r="O398" s="674">
        <v>455.7</v>
      </c>
      <c r="P398" s="664">
        <v>4.6248887418414916E-2</v>
      </c>
      <c r="Q398" s="675">
        <v>379.75</v>
      </c>
    </row>
    <row r="399" spans="1:17" ht="14.4" customHeight="1" x14ac:dyDescent="0.3">
      <c r="A399" s="658" t="s">
        <v>516</v>
      </c>
      <c r="B399" s="659" t="s">
        <v>5020</v>
      </c>
      <c r="C399" s="659" t="s">
        <v>4507</v>
      </c>
      <c r="D399" s="659" t="s">
        <v>4535</v>
      </c>
      <c r="E399" s="659" t="s">
        <v>4536</v>
      </c>
      <c r="F399" s="674">
        <v>5</v>
      </c>
      <c r="G399" s="674">
        <v>28641.93</v>
      </c>
      <c r="H399" s="674">
        <v>1</v>
      </c>
      <c r="I399" s="674">
        <v>5728.3860000000004</v>
      </c>
      <c r="J399" s="674"/>
      <c r="K399" s="674"/>
      <c r="L399" s="674"/>
      <c r="M399" s="674"/>
      <c r="N399" s="674"/>
      <c r="O399" s="674"/>
      <c r="P399" s="664"/>
      <c r="Q399" s="675"/>
    </row>
    <row r="400" spans="1:17" ht="14.4" customHeight="1" x14ac:dyDescent="0.3">
      <c r="A400" s="658" t="s">
        <v>516</v>
      </c>
      <c r="B400" s="659" t="s">
        <v>5020</v>
      </c>
      <c r="C400" s="659" t="s">
        <v>4507</v>
      </c>
      <c r="D400" s="659" t="s">
        <v>5033</v>
      </c>
      <c r="E400" s="659" t="s">
        <v>5034</v>
      </c>
      <c r="F400" s="674">
        <v>8</v>
      </c>
      <c r="G400" s="674">
        <v>484.08</v>
      </c>
      <c r="H400" s="674">
        <v>1</v>
      </c>
      <c r="I400" s="674">
        <v>60.51</v>
      </c>
      <c r="J400" s="674"/>
      <c r="K400" s="674"/>
      <c r="L400" s="674"/>
      <c r="M400" s="674"/>
      <c r="N400" s="674"/>
      <c r="O400" s="674"/>
      <c r="P400" s="664"/>
      <c r="Q400" s="675"/>
    </row>
    <row r="401" spans="1:17" ht="14.4" customHeight="1" x14ac:dyDescent="0.3">
      <c r="A401" s="658" t="s">
        <v>516</v>
      </c>
      <c r="B401" s="659" t="s">
        <v>5020</v>
      </c>
      <c r="C401" s="659" t="s">
        <v>4507</v>
      </c>
      <c r="D401" s="659" t="s">
        <v>5035</v>
      </c>
      <c r="E401" s="659" t="s">
        <v>5036</v>
      </c>
      <c r="F401" s="674">
        <v>20</v>
      </c>
      <c r="G401" s="674">
        <v>1613.6</v>
      </c>
      <c r="H401" s="674">
        <v>1</v>
      </c>
      <c r="I401" s="674">
        <v>80.679999999999993</v>
      </c>
      <c r="J401" s="674">
        <v>62</v>
      </c>
      <c r="K401" s="674">
        <v>9272.1</v>
      </c>
      <c r="L401" s="674">
        <v>5.7462196331184936</v>
      </c>
      <c r="M401" s="674">
        <v>149.55000000000001</v>
      </c>
      <c r="N401" s="674"/>
      <c r="O401" s="674"/>
      <c r="P401" s="664"/>
      <c r="Q401" s="675"/>
    </row>
    <row r="402" spans="1:17" ht="14.4" customHeight="1" x14ac:dyDescent="0.3">
      <c r="A402" s="658" t="s">
        <v>516</v>
      </c>
      <c r="B402" s="659" t="s">
        <v>5020</v>
      </c>
      <c r="C402" s="659" t="s">
        <v>4507</v>
      </c>
      <c r="D402" s="659" t="s">
        <v>4537</v>
      </c>
      <c r="E402" s="659" t="s">
        <v>2313</v>
      </c>
      <c r="F402" s="674">
        <v>36</v>
      </c>
      <c r="G402" s="674">
        <v>1474.2</v>
      </c>
      <c r="H402" s="674">
        <v>1</v>
      </c>
      <c r="I402" s="674">
        <v>40.950000000000003</v>
      </c>
      <c r="J402" s="674">
        <v>2</v>
      </c>
      <c r="K402" s="674">
        <v>81.900000000000006</v>
      </c>
      <c r="L402" s="674">
        <v>5.5555555555555559E-2</v>
      </c>
      <c r="M402" s="674">
        <v>40.950000000000003</v>
      </c>
      <c r="N402" s="674">
        <v>15</v>
      </c>
      <c r="O402" s="674">
        <v>614.25</v>
      </c>
      <c r="P402" s="664">
        <v>0.41666666666666663</v>
      </c>
      <c r="Q402" s="675">
        <v>40.950000000000003</v>
      </c>
    </row>
    <row r="403" spans="1:17" ht="14.4" customHeight="1" x14ac:dyDescent="0.3">
      <c r="A403" s="658" t="s">
        <v>516</v>
      </c>
      <c r="B403" s="659" t="s">
        <v>5020</v>
      </c>
      <c r="C403" s="659" t="s">
        <v>4507</v>
      </c>
      <c r="D403" s="659" t="s">
        <v>4542</v>
      </c>
      <c r="E403" s="659" t="s">
        <v>4543</v>
      </c>
      <c r="F403" s="674">
        <v>1.6</v>
      </c>
      <c r="G403" s="674">
        <v>9891.52</v>
      </c>
      <c r="H403" s="674">
        <v>1</v>
      </c>
      <c r="I403" s="674">
        <v>6182.2</v>
      </c>
      <c r="J403" s="674">
        <v>7.2</v>
      </c>
      <c r="K403" s="674">
        <v>28266.59</v>
      </c>
      <c r="L403" s="674">
        <v>2.857658883568956</v>
      </c>
      <c r="M403" s="674">
        <v>3925.9152777777776</v>
      </c>
      <c r="N403" s="674">
        <v>4.4000000000000004</v>
      </c>
      <c r="O403" s="674">
        <v>17273.96</v>
      </c>
      <c r="P403" s="664">
        <v>1.7463402995697324</v>
      </c>
      <c r="Q403" s="675">
        <v>3925.8999999999996</v>
      </c>
    </row>
    <row r="404" spans="1:17" ht="14.4" customHeight="1" x14ac:dyDescent="0.3">
      <c r="A404" s="658" t="s">
        <v>516</v>
      </c>
      <c r="B404" s="659" t="s">
        <v>5020</v>
      </c>
      <c r="C404" s="659" t="s">
        <v>4507</v>
      </c>
      <c r="D404" s="659" t="s">
        <v>4546</v>
      </c>
      <c r="E404" s="659" t="s">
        <v>4547</v>
      </c>
      <c r="F404" s="674"/>
      <c r="G404" s="674"/>
      <c r="H404" s="674"/>
      <c r="I404" s="674"/>
      <c r="J404" s="674"/>
      <c r="K404" s="674"/>
      <c r="L404" s="674"/>
      <c r="M404" s="674"/>
      <c r="N404" s="674">
        <v>9</v>
      </c>
      <c r="O404" s="674">
        <v>1031.22</v>
      </c>
      <c r="P404" s="664"/>
      <c r="Q404" s="675">
        <v>114.58</v>
      </c>
    </row>
    <row r="405" spans="1:17" ht="14.4" customHeight="1" x14ac:dyDescent="0.3">
      <c r="A405" s="658" t="s">
        <v>516</v>
      </c>
      <c r="B405" s="659" t="s">
        <v>5020</v>
      </c>
      <c r="C405" s="659" t="s">
        <v>4507</v>
      </c>
      <c r="D405" s="659" t="s">
        <v>4548</v>
      </c>
      <c r="E405" s="659" t="s">
        <v>4549</v>
      </c>
      <c r="F405" s="674"/>
      <c r="G405" s="674"/>
      <c r="H405" s="674"/>
      <c r="I405" s="674"/>
      <c r="J405" s="674">
        <v>58</v>
      </c>
      <c r="K405" s="674">
        <v>13291.28</v>
      </c>
      <c r="L405" s="674"/>
      <c r="M405" s="674">
        <v>229.16000000000003</v>
      </c>
      <c r="N405" s="674"/>
      <c r="O405" s="674"/>
      <c r="P405" s="664"/>
      <c r="Q405" s="675"/>
    </row>
    <row r="406" spans="1:17" ht="14.4" customHeight="1" x14ac:dyDescent="0.3">
      <c r="A406" s="658" t="s">
        <v>516</v>
      </c>
      <c r="B406" s="659" t="s">
        <v>5020</v>
      </c>
      <c r="C406" s="659" t="s">
        <v>4507</v>
      </c>
      <c r="D406" s="659" t="s">
        <v>4550</v>
      </c>
      <c r="E406" s="659" t="s">
        <v>4551</v>
      </c>
      <c r="F406" s="674">
        <v>1</v>
      </c>
      <c r="G406" s="674">
        <v>3505.1</v>
      </c>
      <c r="H406" s="674">
        <v>1</v>
      </c>
      <c r="I406" s="674">
        <v>3505.1</v>
      </c>
      <c r="J406" s="674"/>
      <c r="K406" s="674"/>
      <c r="L406" s="674"/>
      <c r="M406" s="674"/>
      <c r="N406" s="674">
        <v>1</v>
      </c>
      <c r="O406" s="674">
        <v>3535.84</v>
      </c>
      <c r="P406" s="664">
        <v>1.0087700778865083</v>
      </c>
      <c r="Q406" s="675">
        <v>3535.84</v>
      </c>
    </row>
    <row r="407" spans="1:17" ht="14.4" customHeight="1" x14ac:dyDescent="0.3">
      <c r="A407" s="658" t="s">
        <v>516</v>
      </c>
      <c r="B407" s="659" t="s">
        <v>5020</v>
      </c>
      <c r="C407" s="659" t="s">
        <v>4507</v>
      </c>
      <c r="D407" s="659" t="s">
        <v>4552</v>
      </c>
      <c r="E407" s="659" t="s">
        <v>4553</v>
      </c>
      <c r="F407" s="674">
        <v>0.8</v>
      </c>
      <c r="G407" s="674">
        <v>378</v>
      </c>
      <c r="H407" s="674">
        <v>1</v>
      </c>
      <c r="I407" s="674">
        <v>472.5</v>
      </c>
      <c r="J407" s="674"/>
      <c r="K407" s="674"/>
      <c r="L407" s="674"/>
      <c r="M407" s="674"/>
      <c r="N407" s="674">
        <v>16</v>
      </c>
      <c r="O407" s="674">
        <v>3472.16</v>
      </c>
      <c r="P407" s="664">
        <v>9.1856084656084658</v>
      </c>
      <c r="Q407" s="675">
        <v>217.01</v>
      </c>
    </row>
    <row r="408" spans="1:17" ht="14.4" customHeight="1" x14ac:dyDescent="0.3">
      <c r="A408" s="658" t="s">
        <v>516</v>
      </c>
      <c r="B408" s="659" t="s">
        <v>5020</v>
      </c>
      <c r="C408" s="659" t="s">
        <v>4507</v>
      </c>
      <c r="D408" s="659" t="s">
        <v>5037</v>
      </c>
      <c r="E408" s="659" t="s">
        <v>5038</v>
      </c>
      <c r="F408" s="674">
        <v>1.2</v>
      </c>
      <c r="G408" s="674">
        <v>91.81</v>
      </c>
      <c r="H408" s="674">
        <v>1</v>
      </c>
      <c r="I408" s="674">
        <v>76.50833333333334</v>
      </c>
      <c r="J408" s="674"/>
      <c r="K408" s="674"/>
      <c r="L408" s="674"/>
      <c r="M408" s="674"/>
      <c r="N408" s="674"/>
      <c r="O408" s="674"/>
      <c r="P408" s="664"/>
      <c r="Q408" s="675"/>
    </row>
    <row r="409" spans="1:17" ht="14.4" customHeight="1" x14ac:dyDescent="0.3">
      <c r="A409" s="658" t="s">
        <v>516</v>
      </c>
      <c r="B409" s="659" t="s">
        <v>5020</v>
      </c>
      <c r="C409" s="659" t="s">
        <v>4507</v>
      </c>
      <c r="D409" s="659" t="s">
        <v>4554</v>
      </c>
      <c r="E409" s="659" t="s">
        <v>1487</v>
      </c>
      <c r="F409" s="674">
        <v>7.8</v>
      </c>
      <c r="G409" s="674">
        <v>681.51</v>
      </c>
      <c r="H409" s="674">
        <v>1</v>
      </c>
      <c r="I409" s="674">
        <v>87.373076923076923</v>
      </c>
      <c r="J409" s="674">
        <v>7.8</v>
      </c>
      <c r="K409" s="674">
        <v>751.14</v>
      </c>
      <c r="L409" s="674">
        <v>1.1021701809217765</v>
      </c>
      <c r="M409" s="674">
        <v>96.3</v>
      </c>
      <c r="N409" s="674">
        <v>8.3000000000000007</v>
      </c>
      <c r="O409" s="674">
        <v>804.73</v>
      </c>
      <c r="P409" s="664">
        <v>1.1808043902510601</v>
      </c>
      <c r="Q409" s="675">
        <v>96.955421686746988</v>
      </c>
    </row>
    <row r="410" spans="1:17" ht="14.4" customHeight="1" x14ac:dyDescent="0.3">
      <c r="A410" s="658" t="s">
        <v>516</v>
      </c>
      <c r="B410" s="659" t="s">
        <v>5020</v>
      </c>
      <c r="C410" s="659" t="s">
        <v>4507</v>
      </c>
      <c r="D410" s="659" t="s">
        <v>5039</v>
      </c>
      <c r="E410" s="659" t="s">
        <v>5040</v>
      </c>
      <c r="F410" s="674"/>
      <c r="G410" s="674"/>
      <c r="H410" s="674"/>
      <c r="I410" s="674"/>
      <c r="J410" s="674">
        <v>2</v>
      </c>
      <c r="K410" s="674">
        <v>128</v>
      </c>
      <c r="L410" s="674"/>
      <c r="M410" s="674">
        <v>64</v>
      </c>
      <c r="N410" s="674"/>
      <c r="O410" s="674"/>
      <c r="P410" s="664"/>
      <c r="Q410" s="675"/>
    </row>
    <row r="411" spans="1:17" ht="14.4" customHeight="1" x14ac:dyDescent="0.3">
      <c r="A411" s="658" t="s">
        <v>516</v>
      </c>
      <c r="B411" s="659" t="s">
        <v>5020</v>
      </c>
      <c r="C411" s="659" t="s">
        <v>4507</v>
      </c>
      <c r="D411" s="659" t="s">
        <v>4555</v>
      </c>
      <c r="E411" s="659" t="s">
        <v>1573</v>
      </c>
      <c r="F411" s="674">
        <v>1.6600000000000001</v>
      </c>
      <c r="G411" s="674">
        <v>1041.68</v>
      </c>
      <c r="H411" s="674">
        <v>1</v>
      </c>
      <c r="I411" s="674">
        <v>627.51807228915663</v>
      </c>
      <c r="J411" s="674"/>
      <c r="K411" s="674"/>
      <c r="L411" s="674"/>
      <c r="M411" s="674"/>
      <c r="N411" s="674"/>
      <c r="O411" s="674"/>
      <c r="P411" s="664"/>
      <c r="Q411" s="675"/>
    </row>
    <row r="412" spans="1:17" ht="14.4" customHeight="1" x14ac:dyDescent="0.3">
      <c r="A412" s="658" t="s">
        <v>516</v>
      </c>
      <c r="B412" s="659" t="s">
        <v>5020</v>
      </c>
      <c r="C412" s="659" t="s">
        <v>4507</v>
      </c>
      <c r="D412" s="659" t="s">
        <v>4556</v>
      </c>
      <c r="E412" s="659" t="s">
        <v>4557</v>
      </c>
      <c r="F412" s="674">
        <v>88</v>
      </c>
      <c r="G412" s="674">
        <v>128484.07</v>
      </c>
      <c r="H412" s="674">
        <v>1</v>
      </c>
      <c r="I412" s="674">
        <v>1460.0462500000001</v>
      </c>
      <c r="J412" s="674">
        <v>75</v>
      </c>
      <c r="K412" s="674">
        <v>100941</v>
      </c>
      <c r="L412" s="674">
        <v>0.78563046765252686</v>
      </c>
      <c r="M412" s="674">
        <v>1345.88</v>
      </c>
      <c r="N412" s="674">
        <v>61</v>
      </c>
      <c r="O412" s="674">
        <v>82098.679999999993</v>
      </c>
      <c r="P412" s="664">
        <v>0.63897944702405507</v>
      </c>
      <c r="Q412" s="675">
        <v>1345.8799999999999</v>
      </c>
    </row>
    <row r="413" spans="1:17" ht="14.4" customHeight="1" x14ac:dyDescent="0.3">
      <c r="A413" s="658" t="s">
        <v>516</v>
      </c>
      <c r="B413" s="659" t="s">
        <v>5020</v>
      </c>
      <c r="C413" s="659" t="s">
        <v>4507</v>
      </c>
      <c r="D413" s="659" t="s">
        <v>5041</v>
      </c>
      <c r="E413" s="659" t="s">
        <v>5042</v>
      </c>
      <c r="F413" s="674">
        <v>0.25</v>
      </c>
      <c r="G413" s="674">
        <v>4021.47</v>
      </c>
      <c r="H413" s="674">
        <v>1</v>
      </c>
      <c r="I413" s="674">
        <v>16085.88</v>
      </c>
      <c r="J413" s="674"/>
      <c r="K413" s="674"/>
      <c r="L413" s="674"/>
      <c r="M413" s="674"/>
      <c r="N413" s="674"/>
      <c r="O413" s="674"/>
      <c r="P413" s="664"/>
      <c r="Q413" s="675"/>
    </row>
    <row r="414" spans="1:17" ht="14.4" customHeight="1" x14ac:dyDescent="0.3">
      <c r="A414" s="658" t="s">
        <v>516</v>
      </c>
      <c r="B414" s="659" t="s">
        <v>5020</v>
      </c>
      <c r="C414" s="659" t="s">
        <v>4507</v>
      </c>
      <c r="D414" s="659" t="s">
        <v>5043</v>
      </c>
      <c r="E414" s="659" t="s">
        <v>1515</v>
      </c>
      <c r="F414" s="674">
        <v>1</v>
      </c>
      <c r="G414" s="674">
        <v>1149.96</v>
      </c>
      <c r="H414" s="674">
        <v>1</v>
      </c>
      <c r="I414" s="674">
        <v>1149.96</v>
      </c>
      <c r="J414" s="674"/>
      <c r="K414" s="674"/>
      <c r="L414" s="674"/>
      <c r="M414" s="674"/>
      <c r="N414" s="674"/>
      <c r="O414" s="674"/>
      <c r="P414" s="664"/>
      <c r="Q414" s="675"/>
    </row>
    <row r="415" spans="1:17" ht="14.4" customHeight="1" x14ac:dyDescent="0.3">
      <c r="A415" s="658" t="s">
        <v>516</v>
      </c>
      <c r="B415" s="659" t="s">
        <v>5020</v>
      </c>
      <c r="C415" s="659" t="s">
        <v>4507</v>
      </c>
      <c r="D415" s="659" t="s">
        <v>5044</v>
      </c>
      <c r="E415" s="659" t="s">
        <v>1576</v>
      </c>
      <c r="F415" s="674"/>
      <c r="G415" s="674"/>
      <c r="H415" s="674"/>
      <c r="I415" s="674"/>
      <c r="J415" s="674">
        <v>2.1</v>
      </c>
      <c r="K415" s="674">
        <v>4533.1099999999997</v>
      </c>
      <c r="L415" s="674"/>
      <c r="M415" s="674">
        <v>2158.6238095238091</v>
      </c>
      <c r="N415" s="674"/>
      <c r="O415" s="674"/>
      <c r="P415" s="664"/>
      <c r="Q415" s="675"/>
    </row>
    <row r="416" spans="1:17" ht="14.4" customHeight="1" x14ac:dyDescent="0.3">
      <c r="A416" s="658" t="s">
        <v>516</v>
      </c>
      <c r="B416" s="659" t="s">
        <v>5020</v>
      </c>
      <c r="C416" s="659" t="s">
        <v>4507</v>
      </c>
      <c r="D416" s="659" t="s">
        <v>5045</v>
      </c>
      <c r="E416" s="659" t="s">
        <v>2049</v>
      </c>
      <c r="F416" s="674"/>
      <c r="G416" s="674"/>
      <c r="H416" s="674"/>
      <c r="I416" s="674"/>
      <c r="J416" s="674"/>
      <c r="K416" s="674"/>
      <c r="L416" s="674"/>
      <c r="M416" s="674"/>
      <c r="N416" s="674">
        <v>18</v>
      </c>
      <c r="O416" s="674">
        <v>1740.4199999999998</v>
      </c>
      <c r="P416" s="664"/>
      <c r="Q416" s="675">
        <v>96.69</v>
      </c>
    </row>
    <row r="417" spans="1:17" ht="14.4" customHeight="1" x14ac:dyDescent="0.3">
      <c r="A417" s="658" t="s">
        <v>516</v>
      </c>
      <c r="B417" s="659" t="s">
        <v>5020</v>
      </c>
      <c r="C417" s="659" t="s">
        <v>4507</v>
      </c>
      <c r="D417" s="659" t="s">
        <v>5046</v>
      </c>
      <c r="E417" s="659" t="s">
        <v>4518</v>
      </c>
      <c r="F417" s="674"/>
      <c r="G417" s="674"/>
      <c r="H417" s="674"/>
      <c r="I417" s="674"/>
      <c r="J417" s="674">
        <v>3.9</v>
      </c>
      <c r="K417" s="674">
        <v>8418.6299999999992</v>
      </c>
      <c r="L417" s="674"/>
      <c r="M417" s="674">
        <v>2158.623076923077</v>
      </c>
      <c r="N417" s="674"/>
      <c r="O417" s="674"/>
      <c r="P417" s="664"/>
      <c r="Q417" s="675"/>
    </row>
    <row r="418" spans="1:17" ht="14.4" customHeight="1" x14ac:dyDescent="0.3">
      <c r="A418" s="658" t="s">
        <v>516</v>
      </c>
      <c r="B418" s="659" t="s">
        <v>5020</v>
      </c>
      <c r="C418" s="659" t="s">
        <v>4507</v>
      </c>
      <c r="D418" s="659" t="s">
        <v>5047</v>
      </c>
      <c r="E418" s="659" t="s">
        <v>5048</v>
      </c>
      <c r="F418" s="674"/>
      <c r="G418" s="674"/>
      <c r="H418" s="674"/>
      <c r="I418" s="674"/>
      <c r="J418" s="674">
        <v>0.4</v>
      </c>
      <c r="K418" s="674">
        <v>229.99</v>
      </c>
      <c r="L418" s="674"/>
      <c r="M418" s="674">
        <v>574.97500000000002</v>
      </c>
      <c r="N418" s="674">
        <v>2.8</v>
      </c>
      <c r="O418" s="674">
        <v>1130.1400000000001</v>
      </c>
      <c r="P418" s="664"/>
      <c r="Q418" s="675">
        <v>403.62142857142862</v>
      </c>
    </row>
    <row r="419" spans="1:17" ht="14.4" customHeight="1" x14ac:dyDescent="0.3">
      <c r="A419" s="658" t="s">
        <v>516</v>
      </c>
      <c r="B419" s="659" t="s">
        <v>5020</v>
      </c>
      <c r="C419" s="659" t="s">
        <v>4507</v>
      </c>
      <c r="D419" s="659" t="s">
        <v>4560</v>
      </c>
      <c r="E419" s="659" t="s">
        <v>1515</v>
      </c>
      <c r="F419" s="674"/>
      <c r="G419" s="674"/>
      <c r="H419" s="674"/>
      <c r="I419" s="674"/>
      <c r="J419" s="674">
        <v>2.5</v>
      </c>
      <c r="K419" s="674">
        <v>2874.91</v>
      </c>
      <c r="L419" s="674"/>
      <c r="M419" s="674">
        <v>1149.9639999999999</v>
      </c>
      <c r="N419" s="674">
        <v>0.2</v>
      </c>
      <c r="O419" s="674">
        <v>161.44999999999999</v>
      </c>
      <c r="P419" s="664"/>
      <c r="Q419" s="675">
        <v>807.24999999999989</v>
      </c>
    </row>
    <row r="420" spans="1:17" ht="14.4" customHeight="1" x14ac:dyDescent="0.3">
      <c r="A420" s="658" t="s">
        <v>516</v>
      </c>
      <c r="B420" s="659" t="s">
        <v>5020</v>
      </c>
      <c r="C420" s="659" t="s">
        <v>4507</v>
      </c>
      <c r="D420" s="659" t="s">
        <v>4561</v>
      </c>
      <c r="E420" s="659" t="s">
        <v>4562</v>
      </c>
      <c r="F420" s="674"/>
      <c r="G420" s="674"/>
      <c r="H420" s="674"/>
      <c r="I420" s="674"/>
      <c r="J420" s="674">
        <v>2.7</v>
      </c>
      <c r="K420" s="674">
        <v>1693.17</v>
      </c>
      <c r="L420" s="674"/>
      <c r="M420" s="674">
        <v>627.1</v>
      </c>
      <c r="N420" s="674"/>
      <c r="O420" s="674"/>
      <c r="P420" s="664"/>
      <c r="Q420" s="675"/>
    </row>
    <row r="421" spans="1:17" ht="14.4" customHeight="1" x14ac:dyDescent="0.3">
      <c r="A421" s="658" t="s">
        <v>516</v>
      </c>
      <c r="B421" s="659" t="s">
        <v>5020</v>
      </c>
      <c r="C421" s="659" t="s">
        <v>4507</v>
      </c>
      <c r="D421" s="659" t="s">
        <v>4563</v>
      </c>
      <c r="E421" s="659" t="s">
        <v>4564</v>
      </c>
      <c r="F421" s="674">
        <v>2.42</v>
      </c>
      <c r="G421" s="674">
        <v>8779.86</v>
      </c>
      <c r="H421" s="674">
        <v>1</v>
      </c>
      <c r="I421" s="674">
        <v>3628.0413223140499</v>
      </c>
      <c r="J421" s="674">
        <v>4.62</v>
      </c>
      <c r="K421" s="674">
        <v>16761.54</v>
      </c>
      <c r="L421" s="674">
        <v>1.909089666577827</v>
      </c>
      <c r="M421" s="674">
        <v>3628.0389610389611</v>
      </c>
      <c r="N421" s="674">
        <v>9.43</v>
      </c>
      <c r="O421" s="674">
        <v>34212.39</v>
      </c>
      <c r="P421" s="664">
        <v>3.8966896966466433</v>
      </c>
      <c r="Q421" s="675">
        <v>3628.0371155885473</v>
      </c>
    </row>
    <row r="422" spans="1:17" ht="14.4" customHeight="1" x14ac:dyDescent="0.3">
      <c r="A422" s="658" t="s">
        <v>516</v>
      </c>
      <c r="B422" s="659" t="s">
        <v>5020</v>
      </c>
      <c r="C422" s="659" t="s">
        <v>4507</v>
      </c>
      <c r="D422" s="659" t="s">
        <v>5049</v>
      </c>
      <c r="E422" s="659" t="s">
        <v>5050</v>
      </c>
      <c r="F422" s="674"/>
      <c r="G422" s="674"/>
      <c r="H422" s="674"/>
      <c r="I422" s="674"/>
      <c r="J422" s="674">
        <v>6</v>
      </c>
      <c r="K422" s="674">
        <v>1374.96</v>
      </c>
      <c r="L422" s="674"/>
      <c r="M422" s="674">
        <v>229.16</v>
      </c>
      <c r="N422" s="674"/>
      <c r="O422" s="674"/>
      <c r="P422" s="664"/>
      <c r="Q422" s="675"/>
    </row>
    <row r="423" spans="1:17" ht="14.4" customHeight="1" x14ac:dyDescent="0.3">
      <c r="A423" s="658" t="s">
        <v>516</v>
      </c>
      <c r="B423" s="659" t="s">
        <v>5020</v>
      </c>
      <c r="C423" s="659" t="s">
        <v>4507</v>
      </c>
      <c r="D423" s="659" t="s">
        <v>5051</v>
      </c>
      <c r="E423" s="659" t="s">
        <v>5052</v>
      </c>
      <c r="F423" s="674"/>
      <c r="G423" s="674"/>
      <c r="H423" s="674"/>
      <c r="I423" s="674"/>
      <c r="J423" s="674"/>
      <c r="K423" s="674"/>
      <c r="L423" s="674"/>
      <c r="M423" s="674"/>
      <c r="N423" s="674">
        <v>1.2</v>
      </c>
      <c r="O423" s="674">
        <v>1140</v>
      </c>
      <c r="P423" s="664"/>
      <c r="Q423" s="675">
        <v>950</v>
      </c>
    </row>
    <row r="424" spans="1:17" ht="14.4" customHeight="1" x14ac:dyDescent="0.3">
      <c r="A424" s="658" t="s">
        <v>516</v>
      </c>
      <c r="B424" s="659" t="s">
        <v>5020</v>
      </c>
      <c r="C424" s="659" t="s">
        <v>4507</v>
      </c>
      <c r="D424" s="659" t="s">
        <v>5053</v>
      </c>
      <c r="E424" s="659" t="s">
        <v>2045</v>
      </c>
      <c r="F424" s="674"/>
      <c r="G424" s="674"/>
      <c r="H424" s="674"/>
      <c r="I424" s="674"/>
      <c r="J424" s="674"/>
      <c r="K424" s="674"/>
      <c r="L424" s="674"/>
      <c r="M424" s="674"/>
      <c r="N424" s="674">
        <v>5.8</v>
      </c>
      <c r="O424" s="674">
        <v>17036.400000000001</v>
      </c>
      <c r="P424" s="664"/>
      <c r="Q424" s="675">
        <v>2937.3103448275865</v>
      </c>
    </row>
    <row r="425" spans="1:17" ht="14.4" customHeight="1" x14ac:dyDescent="0.3">
      <c r="A425" s="658" t="s">
        <v>516</v>
      </c>
      <c r="B425" s="659" t="s">
        <v>5020</v>
      </c>
      <c r="C425" s="659" t="s">
        <v>4507</v>
      </c>
      <c r="D425" s="659" t="s">
        <v>5054</v>
      </c>
      <c r="E425" s="659" t="s">
        <v>5055</v>
      </c>
      <c r="F425" s="674"/>
      <c r="G425" s="674"/>
      <c r="H425" s="674"/>
      <c r="I425" s="674"/>
      <c r="J425" s="674">
        <v>2</v>
      </c>
      <c r="K425" s="674">
        <v>95</v>
      </c>
      <c r="L425" s="674"/>
      <c r="M425" s="674">
        <v>47.5</v>
      </c>
      <c r="N425" s="674"/>
      <c r="O425" s="674"/>
      <c r="P425" s="664"/>
      <c r="Q425" s="675"/>
    </row>
    <row r="426" spans="1:17" ht="14.4" customHeight="1" x14ac:dyDescent="0.3">
      <c r="A426" s="658" t="s">
        <v>516</v>
      </c>
      <c r="B426" s="659" t="s">
        <v>5020</v>
      </c>
      <c r="C426" s="659" t="s">
        <v>4507</v>
      </c>
      <c r="D426" s="659" t="s">
        <v>4565</v>
      </c>
      <c r="E426" s="659" t="s">
        <v>4566</v>
      </c>
      <c r="F426" s="674"/>
      <c r="G426" s="674"/>
      <c r="H426" s="674"/>
      <c r="I426" s="674"/>
      <c r="J426" s="674"/>
      <c r="K426" s="674"/>
      <c r="L426" s="674"/>
      <c r="M426" s="674"/>
      <c r="N426" s="674">
        <v>0.9</v>
      </c>
      <c r="O426" s="674">
        <v>3533.31</v>
      </c>
      <c r="P426" s="664"/>
      <c r="Q426" s="675">
        <v>3925.8999999999996</v>
      </c>
    </row>
    <row r="427" spans="1:17" ht="14.4" customHeight="1" x14ac:dyDescent="0.3">
      <c r="A427" s="658" t="s">
        <v>516</v>
      </c>
      <c r="B427" s="659" t="s">
        <v>5020</v>
      </c>
      <c r="C427" s="659" t="s">
        <v>4507</v>
      </c>
      <c r="D427" s="659" t="s">
        <v>5056</v>
      </c>
      <c r="E427" s="659" t="s">
        <v>5057</v>
      </c>
      <c r="F427" s="674"/>
      <c r="G427" s="674"/>
      <c r="H427" s="674"/>
      <c r="I427" s="674"/>
      <c r="J427" s="674"/>
      <c r="K427" s="674"/>
      <c r="L427" s="674"/>
      <c r="M427" s="674"/>
      <c r="N427" s="674">
        <v>0.3</v>
      </c>
      <c r="O427" s="674">
        <v>343.72</v>
      </c>
      <c r="P427" s="664"/>
      <c r="Q427" s="675">
        <v>1145.7333333333336</v>
      </c>
    </row>
    <row r="428" spans="1:17" ht="14.4" customHeight="1" x14ac:dyDescent="0.3">
      <c r="A428" s="658" t="s">
        <v>516</v>
      </c>
      <c r="B428" s="659" t="s">
        <v>5020</v>
      </c>
      <c r="C428" s="659" t="s">
        <v>4567</v>
      </c>
      <c r="D428" s="659" t="s">
        <v>4568</v>
      </c>
      <c r="E428" s="659" t="s">
        <v>4359</v>
      </c>
      <c r="F428" s="674">
        <v>206</v>
      </c>
      <c r="G428" s="674">
        <v>532076.52000000014</v>
      </c>
      <c r="H428" s="674">
        <v>1</v>
      </c>
      <c r="I428" s="674">
        <v>2582.8957281553403</v>
      </c>
      <c r="J428" s="674">
        <v>231</v>
      </c>
      <c r="K428" s="674">
        <v>617936.4</v>
      </c>
      <c r="L428" s="674">
        <v>1.1613675416460774</v>
      </c>
      <c r="M428" s="674">
        <v>2675.0493506493508</v>
      </c>
      <c r="N428" s="674">
        <v>219</v>
      </c>
      <c r="O428" s="674">
        <v>597587.49</v>
      </c>
      <c r="P428" s="664">
        <v>1.1231232116763954</v>
      </c>
      <c r="Q428" s="675">
        <v>2728.71</v>
      </c>
    </row>
    <row r="429" spans="1:17" ht="14.4" customHeight="1" x14ac:dyDescent="0.3">
      <c r="A429" s="658" t="s">
        <v>516</v>
      </c>
      <c r="B429" s="659" t="s">
        <v>5020</v>
      </c>
      <c r="C429" s="659" t="s">
        <v>4567</v>
      </c>
      <c r="D429" s="659" t="s">
        <v>5058</v>
      </c>
      <c r="E429" s="659" t="s">
        <v>4359</v>
      </c>
      <c r="F429" s="674">
        <v>1</v>
      </c>
      <c r="G429" s="674">
        <v>7804.21</v>
      </c>
      <c r="H429" s="674">
        <v>1</v>
      </c>
      <c r="I429" s="674">
        <v>7804.21</v>
      </c>
      <c r="J429" s="674"/>
      <c r="K429" s="674"/>
      <c r="L429" s="674"/>
      <c r="M429" s="674"/>
      <c r="N429" s="674"/>
      <c r="O429" s="674"/>
      <c r="P429" s="664"/>
      <c r="Q429" s="675"/>
    </row>
    <row r="430" spans="1:17" ht="14.4" customHeight="1" x14ac:dyDescent="0.3">
      <c r="A430" s="658" t="s">
        <v>516</v>
      </c>
      <c r="B430" s="659" t="s">
        <v>5020</v>
      </c>
      <c r="C430" s="659" t="s">
        <v>4567</v>
      </c>
      <c r="D430" s="659" t="s">
        <v>4569</v>
      </c>
      <c r="E430" s="659" t="s">
        <v>4359</v>
      </c>
      <c r="F430" s="674">
        <v>2</v>
      </c>
      <c r="G430" s="674">
        <v>18078.02</v>
      </c>
      <c r="H430" s="674">
        <v>1</v>
      </c>
      <c r="I430" s="674">
        <v>9039.01</v>
      </c>
      <c r="J430" s="674">
        <v>8</v>
      </c>
      <c r="K430" s="674">
        <v>74908.260000000009</v>
      </c>
      <c r="L430" s="674">
        <v>4.1436097537230294</v>
      </c>
      <c r="M430" s="674">
        <v>9363.5325000000012</v>
      </c>
      <c r="N430" s="674">
        <v>10</v>
      </c>
      <c r="O430" s="674">
        <v>96861.000000000015</v>
      </c>
      <c r="P430" s="664">
        <v>5.357942960567585</v>
      </c>
      <c r="Q430" s="675">
        <v>9686.1000000000022</v>
      </c>
    </row>
    <row r="431" spans="1:17" ht="14.4" customHeight="1" x14ac:dyDescent="0.3">
      <c r="A431" s="658" t="s">
        <v>516</v>
      </c>
      <c r="B431" s="659" t="s">
        <v>5020</v>
      </c>
      <c r="C431" s="659" t="s">
        <v>4567</v>
      </c>
      <c r="D431" s="659" t="s">
        <v>4570</v>
      </c>
      <c r="E431" s="659" t="s">
        <v>4359</v>
      </c>
      <c r="F431" s="674">
        <v>106</v>
      </c>
      <c r="G431" s="674">
        <v>91188.7</v>
      </c>
      <c r="H431" s="674">
        <v>1</v>
      </c>
      <c r="I431" s="674">
        <v>860.27075471698106</v>
      </c>
      <c r="J431" s="674">
        <v>143</v>
      </c>
      <c r="K431" s="674">
        <v>128947.13</v>
      </c>
      <c r="L431" s="674">
        <v>1.4140691774309757</v>
      </c>
      <c r="M431" s="674">
        <v>901.72818181818184</v>
      </c>
      <c r="N431" s="674">
        <v>162</v>
      </c>
      <c r="O431" s="674">
        <v>149942.34000000003</v>
      </c>
      <c r="P431" s="664">
        <v>1.6443083408360908</v>
      </c>
      <c r="Q431" s="675">
        <v>925.57000000000016</v>
      </c>
    </row>
    <row r="432" spans="1:17" ht="14.4" customHeight="1" x14ac:dyDescent="0.3">
      <c r="A432" s="658" t="s">
        <v>516</v>
      </c>
      <c r="B432" s="659" t="s">
        <v>5020</v>
      </c>
      <c r="C432" s="659" t="s">
        <v>4571</v>
      </c>
      <c r="D432" s="659" t="s">
        <v>5059</v>
      </c>
      <c r="E432" s="659" t="s">
        <v>5060</v>
      </c>
      <c r="F432" s="674"/>
      <c r="G432" s="674"/>
      <c r="H432" s="674"/>
      <c r="I432" s="674"/>
      <c r="J432" s="674"/>
      <c r="K432" s="674"/>
      <c r="L432" s="674"/>
      <c r="M432" s="674"/>
      <c r="N432" s="674">
        <v>1</v>
      </c>
      <c r="O432" s="674">
        <v>687</v>
      </c>
      <c r="P432" s="664"/>
      <c r="Q432" s="675">
        <v>687</v>
      </c>
    </row>
    <row r="433" spans="1:17" ht="14.4" customHeight="1" x14ac:dyDescent="0.3">
      <c r="A433" s="658" t="s">
        <v>516</v>
      </c>
      <c r="B433" s="659" t="s">
        <v>5020</v>
      </c>
      <c r="C433" s="659" t="s">
        <v>4571</v>
      </c>
      <c r="D433" s="659" t="s">
        <v>5061</v>
      </c>
      <c r="E433" s="659" t="s">
        <v>5062</v>
      </c>
      <c r="F433" s="674">
        <v>8</v>
      </c>
      <c r="G433" s="674">
        <v>6115.2</v>
      </c>
      <c r="H433" s="674">
        <v>1</v>
      </c>
      <c r="I433" s="674">
        <v>764.4</v>
      </c>
      <c r="J433" s="674">
        <v>6</v>
      </c>
      <c r="K433" s="674">
        <v>4586.3999999999996</v>
      </c>
      <c r="L433" s="674">
        <v>0.75</v>
      </c>
      <c r="M433" s="674">
        <v>764.4</v>
      </c>
      <c r="N433" s="674">
        <v>5</v>
      </c>
      <c r="O433" s="674">
        <v>3822</v>
      </c>
      <c r="P433" s="664">
        <v>0.625</v>
      </c>
      <c r="Q433" s="675">
        <v>764.4</v>
      </c>
    </row>
    <row r="434" spans="1:17" ht="14.4" customHeight="1" x14ac:dyDescent="0.3">
      <c r="A434" s="658" t="s">
        <v>516</v>
      </c>
      <c r="B434" s="659" t="s">
        <v>5020</v>
      </c>
      <c r="C434" s="659" t="s">
        <v>4571</v>
      </c>
      <c r="D434" s="659" t="s">
        <v>5063</v>
      </c>
      <c r="E434" s="659" t="s">
        <v>5064</v>
      </c>
      <c r="F434" s="674"/>
      <c r="G434" s="674"/>
      <c r="H434" s="674"/>
      <c r="I434" s="674"/>
      <c r="J434" s="674"/>
      <c r="K434" s="674"/>
      <c r="L434" s="674"/>
      <c r="M434" s="674"/>
      <c r="N434" s="674">
        <v>1</v>
      </c>
      <c r="O434" s="674">
        <v>789.29</v>
      </c>
      <c r="P434" s="664"/>
      <c r="Q434" s="675">
        <v>789.29</v>
      </c>
    </row>
    <row r="435" spans="1:17" ht="14.4" customHeight="1" x14ac:dyDescent="0.3">
      <c r="A435" s="658" t="s">
        <v>516</v>
      </c>
      <c r="B435" s="659" t="s">
        <v>5020</v>
      </c>
      <c r="C435" s="659" t="s">
        <v>4571</v>
      </c>
      <c r="D435" s="659" t="s">
        <v>4576</v>
      </c>
      <c r="E435" s="659" t="s">
        <v>4577</v>
      </c>
      <c r="F435" s="674"/>
      <c r="G435" s="674"/>
      <c r="H435" s="674"/>
      <c r="I435" s="674"/>
      <c r="J435" s="674">
        <v>132</v>
      </c>
      <c r="K435" s="674">
        <v>10824</v>
      </c>
      <c r="L435" s="674"/>
      <c r="M435" s="674">
        <v>82</v>
      </c>
      <c r="N435" s="674">
        <v>173</v>
      </c>
      <c r="O435" s="674">
        <v>14186</v>
      </c>
      <c r="P435" s="664"/>
      <c r="Q435" s="675">
        <v>82</v>
      </c>
    </row>
    <row r="436" spans="1:17" ht="14.4" customHeight="1" x14ac:dyDescent="0.3">
      <c r="A436" s="658" t="s">
        <v>516</v>
      </c>
      <c r="B436" s="659" t="s">
        <v>5020</v>
      </c>
      <c r="C436" s="659" t="s">
        <v>4571</v>
      </c>
      <c r="D436" s="659" t="s">
        <v>5065</v>
      </c>
      <c r="E436" s="659" t="s">
        <v>5066</v>
      </c>
      <c r="F436" s="674">
        <v>1</v>
      </c>
      <c r="G436" s="674">
        <v>47653</v>
      </c>
      <c r="H436" s="674">
        <v>1</v>
      </c>
      <c r="I436" s="674">
        <v>47653</v>
      </c>
      <c r="J436" s="674"/>
      <c r="K436" s="674"/>
      <c r="L436" s="674"/>
      <c r="M436" s="674"/>
      <c r="N436" s="674"/>
      <c r="O436" s="674"/>
      <c r="P436" s="664"/>
      <c r="Q436" s="675"/>
    </row>
    <row r="437" spans="1:17" ht="14.4" customHeight="1" x14ac:dyDescent="0.3">
      <c r="A437" s="658" t="s">
        <v>516</v>
      </c>
      <c r="B437" s="659" t="s">
        <v>5020</v>
      </c>
      <c r="C437" s="659" t="s">
        <v>4571</v>
      </c>
      <c r="D437" s="659" t="s">
        <v>5067</v>
      </c>
      <c r="E437" s="659" t="s">
        <v>5068</v>
      </c>
      <c r="F437" s="674">
        <v>1</v>
      </c>
      <c r="G437" s="674">
        <v>19401</v>
      </c>
      <c r="H437" s="674">
        <v>1</v>
      </c>
      <c r="I437" s="674">
        <v>19401</v>
      </c>
      <c r="J437" s="674"/>
      <c r="K437" s="674"/>
      <c r="L437" s="674"/>
      <c r="M437" s="674"/>
      <c r="N437" s="674"/>
      <c r="O437" s="674"/>
      <c r="P437" s="664"/>
      <c r="Q437" s="675"/>
    </row>
    <row r="438" spans="1:17" ht="14.4" customHeight="1" x14ac:dyDescent="0.3">
      <c r="A438" s="658" t="s">
        <v>516</v>
      </c>
      <c r="B438" s="659" t="s">
        <v>5020</v>
      </c>
      <c r="C438" s="659" t="s">
        <v>4571</v>
      </c>
      <c r="D438" s="659" t="s">
        <v>5069</v>
      </c>
      <c r="E438" s="659" t="s">
        <v>5068</v>
      </c>
      <c r="F438" s="674">
        <v>2</v>
      </c>
      <c r="G438" s="674">
        <v>1190</v>
      </c>
      <c r="H438" s="674">
        <v>1</v>
      </c>
      <c r="I438" s="674">
        <v>595</v>
      </c>
      <c r="J438" s="674"/>
      <c r="K438" s="674"/>
      <c r="L438" s="674"/>
      <c r="M438" s="674"/>
      <c r="N438" s="674"/>
      <c r="O438" s="674"/>
      <c r="P438" s="664"/>
      <c r="Q438" s="675"/>
    </row>
    <row r="439" spans="1:17" ht="14.4" customHeight="1" x14ac:dyDescent="0.3">
      <c r="A439" s="658" t="s">
        <v>516</v>
      </c>
      <c r="B439" s="659" t="s">
        <v>5020</v>
      </c>
      <c r="C439" s="659" t="s">
        <v>4571</v>
      </c>
      <c r="D439" s="659" t="s">
        <v>4590</v>
      </c>
      <c r="E439" s="659" t="s">
        <v>4591</v>
      </c>
      <c r="F439" s="674">
        <v>18</v>
      </c>
      <c r="G439" s="674">
        <v>317736</v>
      </c>
      <c r="H439" s="674">
        <v>1</v>
      </c>
      <c r="I439" s="674">
        <v>17652</v>
      </c>
      <c r="J439" s="674">
        <v>18</v>
      </c>
      <c r="K439" s="674">
        <v>317736</v>
      </c>
      <c r="L439" s="674">
        <v>1</v>
      </c>
      <c r="M439" s="674">
        <v>17652</v>
      </c>
      <c r="N439" s="674">
        <v>17</v>
      </c>
      <c r="O439" s="674">
        <v>300084</v>
      </c>
      <c r="P439" s="664">
        <v>0.94444444444444442</v>
      </c>
      <c r="Q439" s="675">
        <v>17652</v>
      </c>
    </row>
    <row r="440" spans="1:17" ht="14.4" customHeight="1" x14ac:dyDescent="0.3">
      <c r="A440" s="658" t="s">
        <v>516</v>
      </c>
      <c r="B440" s="659" t="s">
        <v>5020</v>
      </c>
      <c r="C440" s="659" t="s">
        <v>4571</v>
      </c>
      <c r="D440" s="659" t="s">
        <v>4592</v>
      </c>
      <c r="E440" s="659" t="s">
        <v>4593</v>
      </c>
      <c r="F440" s="674">
        <v>18</v>
      </c>
      <c r="G440" s="674">
        <v>120330</v>
      </c>
      <c r="H440" s="674">
        <v>1</v>
      </c>
      <c r="I440" s="674">
        <v>6685</v>
      </c>
      <c r="J440" s="674">
        <v>18</v>
      </c>
      <c r="K440" s="674">
        <v>120330</v>
      </c>
      <c r="L440" s="674">
        <v>1</v>
      </c>
      <c r="M440" s="674">
        <v>6685</v>
      </c>
      <c r="N440" s="674">
        <v>17</v>
      </c>
      <c r="O440" s="674">
        <v>113645</v>
      </c>
      <c r="P440" s="664">
        <v>0.94444444444444442</v>
      </c>
      <c r="Q440" s="675">
        <v>6685</v>
      </c>
    </row>
    <row r="441" spans="1:17" ht="14.4" customHeight="1" x14ac:dyDescent="0.3">
      <c r="A441" s="658" t="s">
        <v>516</v>
      </c>
      <c r="B441" s="659" t="s">
        <v>5020</v>
      </c>
      <c r="C441" s="659" t="s">
        <v>4571</v>
      </c>
      <c r="D441" s="659" t="s">
        <v>4594</v>
      </c>
      <c r="E441" s="659" t="s">
        <v>4595</v>
      </c>
      <c r="F441" s="674">
        <v>8</v>
      </c>
      <c r="G441" s="674">
        <v>143080</v>
      </c>
      <c r="H441" s="674">
        <v>1</v>
      </c>
      <c r="I441" s="674">
        <v>17885</v>
      </c>
      <c r="J441" s="674">
        <v>7</v>
      </c>
      <c r="K441" s="674">
        <v>125195</v>
      </c>
      <c r="L441" s="674">
        <v>0.875</v>
      </c>
      <c r="M441" s="674">
        <v>17885</v>
      </c>
      <c r="N441" s="674">
        <v>7</v>
      </c>
      <c r="O441" s="674">
        <v>125195</v>
      </c>
      <c r="P441" s="664">
        <v>0.875</v>
      </c>
      <c r="Q441" s="675">
        <v>17885</v>
      </c>
    </row>
    <row r="442" spans="1:17" ht="14.4" customHeight="1" x14ac:dyDescent="0.3">
      <c r="A442" s="658" t="s">
        <v>516</v>
      </c>
      <c r="B442" s="659" t="s">
        <v>5020</v>
      </c>
      <c r="C442" s="659" t="s">
        <v>4571</v>
      </c>
      <c r="D442" s="659" t="s">
        <v>4596</v>
      </c>
      <c r="E442" s="659" t="s">
        <v>4597</v>
      </c>
      <c r="F442" s="674">
        <v>8</v>
      </c>
      <c r="G442" s="674">
        <v>54560</v>
      </c>
      <c r="H442" s="674">
        <v>1</v>
      </c>
      <c r="I442" s="674">
        <v>6820</v>
      </c>
      <c r="J442" s="674">
        <v>7</v>
      </c>
      <c r="K442" s="674">
        <v>47740</v>
      </c>
      <c r="L442" s="674">
        <v>0.875</v>
      </c>
      <c r="M442" s="674">
        <v>6820</v>
      </c>
      <c r="N442" s="674">
        <v>7</v>
      </c>
      <c r="O442" s="674">
        <v>47740</v>
      </c>
      <c r="P442" s="664">
        <v>0.875</v>
      </c>
      <c r="Q442" s="675">
        <v>6820</v>
      </c>
    </row>
    <row r="443" spans="1:17" ht="14.4" customHeight="1" x14ac:dyDescent="0.3">
      <c r="A443" s="658" t="s">
        <v>516</v>
      </c>
      <c r="B443" s="659" t="s">
        <v>5020</v>
      </c>
      <c r="C443" s="659" t="s">
        <v>4571</v>
      </c>
      <c r="D443" s="659" t="s">
        <v>4598</v>
      </c>
      <c r="E443" s="659" t="s">
        <v>4599</v>
      </c>
      <c r="F443" s="674">
        <v>19</v>
      </c>
      <c r="G443" s="674">
        <v>134900</v>
      </c>
      <c r="H443" s="674">
        <v>1</v>
      </c>
      <c r="I443" s="674">
        <v>7100</v>
      </c>
      <c r="J443" s="674">
        <v>15</v>
      </c>
      <c r="K443" s="674">
        <v>106500</v>
      </c>
      <c r="L443" s="674">
        <v>0.78947368421052633</v>
      </c>
      <c r="M443" s="674">
        <v>7100</v>
      </c>
      <c r="N443" s="674">
        <v>24</v>
      </c>
      <c r="O443" s="674">
        <v>170400</v>
      </c>
      <c r="P443" s="664">
        <v>1.263157894736842</v>
      </c>
      <c r="Q443" s="675">
        <v>7100</v>
      </c>
    </row>
    <row r="444" spans="1:17" ht="14.4" customHeight="1" x14ac:dyDescent="0.3">
      <c r="A444" s="658" t="s">
        <v>516</v>
      </c>
      <c r="B444" s="659" t="s">
        <v>5020</v>
      </c>
      <c r="C444" s="659" t="s">
        <v>4571</v>
      </c>
      <c r="D444" s="659" t="s">
        <v>4600</v>
      </c>
      <c r="E444" s="659" t="s">
        <v>4601</v>
      </c>
      <c r="F444" s="674">
        <v>8</v>
      </c>
      <c r="G444" s="674">
        <v>70400</v>
      </c>
      <c r="H444" s="674">
        <v>1</v>
      </c>
      <c r="I444" s="674">
        <v>8800</v>
      </c>
      <c r="J444" s="674">
        <v>7</v>
      </c>
      <c r="K444" s="674">
        <v>61600</v>
      </c>
      <c r="L444" s="674">
        <v>0.875</v>
      </c>
      <c r="M444" s="674">
        <v>8800</v>
      </c>
      <c r="N444" s="674">
        <v>7</v>
      </c>
      <c r="O444" s="674">
        <v>61600</v>
      </c>
      <c r="P444" s="664">
        <v>0.875</v>
      </c>
      <c r="Q444" s="675">
        <v>8800</v>
      </c>
    </row>
    <row r="445" spans="1:17" ht="14.4" customHeight="1" x14ac:dyDescent="0.3">
      <c r="A445" s="658" t="s">
        <v>516</v>
      </c>
      <c r="B445" s="659" t="s">
        <v>5020</v>
      </c>
      <c r="C445" s="659" t="s">
        <v>4571</v>
      </c>
      <c r="D445" s="659" t="s">
        <v>4602</v>
      </c>
      <c r="E445" s="659" t="s">
        <v>4603</v>
      </c>
      <c r="F445" s="674">
        <v>14</v>
      </c>
      <c r="G445" s="674">
        <v>16310</v>
      </c>
      <c r="H445" s="674">
        <v>1</v>
      </c>
      <c r="I445" s="674">
        <v>1165</v>
      </c>
      <c r="J445" s="674">
        <v>24</v>
      </c>
      <c r="K445" s="674">
        <v>27960</v>
      </c>
      <c r="L445" s="674">
        <v>1.7142857142857142</v>
      </c>
      <c r="M445" s="674">
        <v>1165</v>
      </c>
      <c r="N445" s="674">
        <v>22</v>
      </c>
      <c r="O445" s="674">
        <v>25630</v>
      </c>
      <c r="P445" s="664">
        <v>1.5714285714285714</v>
      </c>
      <c r="Q445" s="675">
        <v>1165</v>
      </c>
    </row>
    <row r="446" spans="1:17" ht="14.4" customHeight="1" x14ac:dyDescent="0.3">
      <c r="A446" s="658" t="s">
        <v>516</v>
      </c>
      <c r="B446" s="659" t="s">
        <v>5020</v>
      </c>
      <c r="C446" s="659" t="s">
        <v>4571</v>
      </c>
      <c r="D446" s="659" t="s">
        <v>4604</v>
      </c>
      <c r="E446" s="659" t="s">
        <v>4605</v>
      </c>
      <c r="F446" s="674">
        <v>3</v>
      </c>
      <c r="G446" s="674">
        <v>2226</v>
      </c>
      <c r="H446" s="674">
        <v>1</v>
      </c>
      <c r="I446" s="674">
        <v>742</v>
      </c>
      <c r="J446" s="674">
        <v>7</v>
      </c>
      <c r="K446" s="674">
        <v>5194</v>
      </c>
      <c r="L446" s="674">
        <v>2.3333333333333335</v>
      </c>
      <c r="M446" s="674">
        <v>742</v>
      </c>
      <c r="N446" s="674">
        <v>5</v>
      </c>
      <c r="O446" s="674">
        <v>3710</v>
      </c>
      <c r="P446" s="664">
        <v>1.6666666666666667</v>
      </c>
      <c r="Q446" s="675">
        <v>742</v>
      </c>
    </row>
    <row r="447" spans="1:17" ht="14.4" customHeight="1" x14ac:dyDescent="0.3">
      <c r="A447" s="658" t="s">
        <v>516</v>
      </c>
      <c r="B447" s="659" t="s">
        <v>5020</v>
      </c>
      <c r="C447" s="659" t="s">
        <v>4571</v>
      </c>
      <c r="D447" s="659" t="s">
        <v>4606</v>
      </c>
      <c r="E447" s="659" t="s">
        <v>4607</v>
      </c>
      <c r="F447" s="674">
        <v>16</v>
      </c>
      <c r="G447" s="674">
        <v>8416</v>
      </c>
      <c r="H447" s="674">
        <v>1</v>
      </c>
      <c r="I447" s="674">
        <v>526</v>
      </c>
      <c r="J447" s="674">
        <v>26</v>
      </c>
      <c r="K447" s="674">
        <v>13676</v>
      </c>
      <c r="L447" s="674">
        <v>1.625</v>
      </c>
      <c r="M447" s="674">
        <v>526</v>
      </c>
      <c r="N447" s="674">
        <v>26</v>
      </c>
      <c r="O447" s="674">
        <v>13676</v>
      </c>
      <c r="P447" s="664">
        <v>1.625</v>
      </c>
      <c r="Q447" s="675">
        <v>526</v>
      </c>
    </row>
    <row r="448" spans="1:17" ht="14.4" customHeight="1" x14ac:dyDescent="0.3">
      <c r="A448" s="658" t="s">
        <v>516</v>
      </c>
      <c r="B448" s="659" t="s">
        <v>5020</v>
      </c>
      <c r="C448" s="659" t="s">
        <v>4571</v>
      </c>
      <c r="D448" s="659" t="s">
        <v>4612</v>
      </c>
      <c r="E448" s="659" t="s">
        <v>4613</v>
      </c>
      <c r="F448" s="674">
        <v>13</v>
      </c>
      <c r="G448" s="674">
        <v>11870.36</v>
      </c>
      <c r="H448" s="674">
        <v>1</v>
      </c>
      <c r="I448" s="674">
        <v>913.10461538461539</v>
      </c>
      <c r="J448" s="674">
        <v>15</v>
      </c>
      <c r="K448" s="674">
        <v>14037.599999999999</v>
      </c>
      <c r="L448" s="674">
        <v>1.1825757601285891</v>
      </c>
      <c r="M448" s="674">
        <v>935.83999999999992</v>
      </c>
      <c r="N448" s="674">
        <v>20</v>
      </c>
      <c r="O448" s="674">
        <v>18716.8</v>
      </c>
      <c r="P448" s="664">
        <v>1.5767676801714521</v>
      </c>
      <c r="Q448" s="675">
        <v>935.83999999999992</v>
      </c>
    </row>
    <row r="449" spans="1:17" ht="14.4" customHeight="1" x14ac:dyDescent="0.3">
      <c r="A449" s="658" t="s">
        <v>516</v>
      </c>
      <c r="B449" s="659" t="s">
        <v>5020</v>
      </c>
      <c r="C449" s="659" t="s">
        <v>4571</v>
      </c>
      <c r="D449" s="659" t="s">
        <v>4614</v>
      </c>
      <c r="E449" s="659" t="s">
        <v>4615</v>
      </c>
      <c r="F449" s="674"/>
      <c r="G449" s="674"/>
      <c r="H449" s="674"/>
      <c r="I449" s="674"/>
      <c r="J449" s="674">
        <v>1</v>
      </c>
      <c r="K449" s="674">
        <v>7254.55</v>
      </c>
      <c r="L449" s="674"/>
      <c r="M449" s="674">
        <v>7254.55</v>
      </c>
      <c r="N449" s="674">
        <v>3</v>
      </c>
      <c r="O449" s="674">
        <v>21763.65</v>
      </c>
      <c r="P449" s="664"/>
      <c r="Q449" s="675">
        <v>7254.55</v>
      </c>
    </row>
    <row r="450" spans="1:17" ht="14.4" customHeight="1" x14ac:dyDescent="0.3">
      <c r="A450" s="658" t="s">
        <v>516</v>
      </c>
      <c r="B450" s="659" t="s">
        <v>5020</v>
      </c>
      <c r="C450" s="659" t="s">
        <v>4571</v>
      </c>
      <c r="D450" s="659" t="s">
        <v>5070</v>
      </c>
      <c r="E450" s="659" t="s">
        <v>4359</v>
      </c>
      <c r="F450" s="674">
        <v>1</v>
      </c>
      <c r="G450" s="674">
        <v>82009.5</v>
      </c>
      <c r="H450" s="674">
        <v>1</v>
      </c>
      <c r="I450" s="674">
        <v>82009.5</v>
      </c>
      <c r="J450" s="674"/>
      <c r="K450" s="674"/>
      <c r="L450" s="674"/>
      <c r="M450" s="674"/>
      <c r="N450" s="674"/>
      <c r="O450" s="674"/>
      <c r="P450" s="664"/>
      <c r="Q450" s="675"/>
    </row>
    <row r="451" spans="1:17" ht="14.4" customHeight="1" x14ac:dyDescent="0.3">
      <c r="A451" s="658" t="s">
        <v>516</v>
      </c>
      <c r="B451" s="659" t="s">
        <v>5020</v>
      </c>
      <c r="C451" s="659" t="s">
        <v>4571</v>
      </c>
      <c r="D451" s="659" t="s">
        <v>4616</v>
      </c>
      <c r="E451" s="659" t="s">
        <v>4617</v>
      </c>
      <c r="F451" s="674">
        <v>11</v>
      </c>
      <c r="G451" s="674">
        <v>19404</v>
      </c>
      <c r="H451" s="674">
        <v>1</v>
      </c>
      <c r="I451" s="674">
        <v>1764</v>
      </c>
      <c r="J451" s="674"/>
      <c r="K451" s="674"/>
      <c r="L451" s="674"/>
      <c r="M451" s="674"/>
      <c r="N451" s="674"/>
      <c r="O451" s="674"/>
      <c r="P451" s="664"/>
      <c r="Q451" s="675"/>
    </row>
    <row r="452" spans="1:17" ht="14.4" customHeight="1" x14ac:dyDescent="0.3">
      <c r="A452" s="658" t="s">
        <v>516</v>
      </c>
      <c r="B452" s="659" t="s">
        <v>5020</v>
      </c>
      <c r="C452" s="659" t="s">
        <v>4571</v>
      </c>
      <c r="D452" s="659" t="s">
        <v>4618</v>
      </c>
      <c r="E452" s="659" t="s">
        <v>4619</v>
      </c>
      <c r="F452" s="674"/>
      <c r="G452" s="674"/>
      <c r="H452" s="674"/>
      <c r="I452" s="674"/>
      <c r="J452" s="674">
        <v>2</v>
      </c>
      <c r="K452" s="674">
        <v>17288</v>
      </c>
      <c r="L452" s="674"/>
      <c r="M452" s="674">
        <v>8644</v>
      </c>
      <c r="N452" s="674">
        <v>2</v>
      </c>
      <c r="O452" s="674">
        <v>17288</v>
      </c>
      <c r="P452" s="664"/>
      <c r="Q452" s="675">
        <v>8644</v>
      </c>
    </row>
    <row r="453" spans="1:17" ht="14.4" customHeight="1" x14ac:dyDescent="0.3">
      <c r="A453" s="658" t="s">
        <v>516</v>
      </c>
      <c r="B453" s="659" t="s">
        <v>5020</v>
      </c>
      <c r="C453" s="659" t="s">
        <v>4571</v>
      </c>
      <c r="D453" s="659" t="s">
        <v>4620</v>
      </c>
      <c r="E453" s="659" t="s">
        <v>4621</v>
      </c>
      <c r="F453" s="674"/>
      <c r="G453" s="674"/>
      <c r="H453" s="674"/>
      <c r="I453" s="674"/>
      <c r="J453" s="674">
        <v>1</v>
      </c>
      <c r="K453" s="674">
        <v>38853.269999999997</v>
      </c>
      <c r="L453" s="674"/>
      <c r="M453" s="674">
        <v>38853.269999999997</v>
      </c>
      <c r="N453" s="674"/>
      <c r="O453" s="674"/>
      <c r="P453" s="664"/>
      <c r="Q453" s="675"/>
    </row>
    <row r="454" spans="1:17" ht="14.4" customHeight="1" x14ac:dyDescent="0.3">
      <c r="A454" s="658" t="s">
        <v>516</v>
      </c>
      <c r="B454" s="659" t="s">
        <v>5020</v>
      </c>
      <c r="C454" s="659" t="s">
        <v>4571</v>
      </c>
      <c r="D454" s="659" t="s">
        <v>5071</v>
      </c>
      <c r="E454" s="659" t="s">
        <v>5072</v>
      </c>
      <c r="F454" s="674">
        <v>1</v>
      </c>
      <c r="G454" s="674">
        <v>216</v>
      </c>
      <c r="H454" s="674">
        <v>1</v>
      </c>
      <c r="I454" s="674">
        <v>216</v>
      </c>
      <c r="J454" s="674"/>
      <c r="K454" s="674"/>
      <c r="L454" s="674"/>
      <c r="M454" s="674"/>
      <c r="N454" s="674"/>
      <c r="O454" s="674"/>
      <c r="P454" s="664"/>
      <c r="Q454" s="675"/>
    </row>
    <row r="455" spans="1:17" ht="14.4" customHeight="1" x14ac:dyDescent="0.3">
      <c r="A455" s="658" t="s">
        <v>516</v>
      </c>
      <c r="B455" s="659" t="s">
        <v>5020</v>
      </c>
      <c r="C455" s="659" t="s">
        <v>4571</v>
      </c>
      <c r="D455" s="659" t="s">
        <v>4628</v>
      </c>
      <c r="E455" s="659" t="s">
        <v>4629</v>
      </c>
      <c r="F455" s="674">
        <v>3</v>
      </c>
      <c r="G455" s="674">
        <v>5325.87</v>
      </c>
      <c r="H455" s="674">
        <v>1</v>
      </c>
      <c r="I455" s="674">
        <v>1775.29</v>
      </c>
      <c r="J455" s="674">
        <v>3</v>
      </c>
      <c r="K455" s="674">
        <v>4082.25</v>
      </c>
      <c r="L455" s="674">
        <v>0.76649448822445909</v>
      </c>
      <c r="M455" s="674">
        <v>1360.75</v>
      </c>
      <c r="N455" s="674">
        <v>4</v>
      </c>
      <c r="O455" s="674">
        <v>5443</v>
      </c>
      <c r="P455" s="664">
        <v>1.0219926509659454</v>
      </c>
      <c r="Q455" s="675">
        <v>1360.75</v>
      </c>
    </row>
    <row r="456" spans="1:17" ht="14.4" customHeight="1" x14ac:dyDescent="0.3">
      <c r="A456" s="658" t="s">
        <v>516</v>
      </c>
      <c r="B456" s="659" t="s">
        <v>5020</v>
      </c>
      <c r="C456" s="659" t="s">
        <v>4571</v>
      </c>
      <c r="D456" s="659" t="s">
        <v>4630</v>
      </c>
      <c r="E456" s="659" t="s">
        <v>4631</v>
      </c>
      <c r="F456" s="674">
        <v>3</v>
      </c>
      <c r="G456" s="674">
        <v>14032.5</v>
      </c>
      <c r="H456" s="674">
        <v>1</v>
      </c>
      <c r="I456" s="674">
        <v>4677.5</v>
      </c>
      <c r="J456" s="674">
        <v>1</v>
      </c>
      <c r="K456" s="674">
        <v>4677.5</v>
      </c>
      <c r="L456" s="674">
        <v>0.33333333333333331</v>
      </c>
      <c r="M456" s="674">
        <v>4677.5</v>
      </c>
      <c r="N456" s="674">
        <v>3</v>
      </c>
      <c r="O456" s="674">
        <v>14032.5</v>
      </c>
      <c r="P456" s="664">
        <v>1</v>
      </c>
      <c r="Q456" s="675">
        <v>4677.5</v>
      </c>
    </row>
    <row r="457" spans="1:17" ht="14.4" customHeight="1" x14ac:dyDescent="0.3">
      <c r="A457" s="658" t="s">
        <v>516</v>
      </c>
      <c r="B457" s="659" t="s">
        <v>5020</v>
      </c>
      <c r="C457" s="659" t="s">
        <v>4571</v>
      </c>
      <c r="D457" s="659" t="s">
        <v>4632</v>
      </c>
      <c r="E457" s="659" t="s">
        <v>4633</v>
      </c>
      <c r="F457" s="674">
        <v>4</v>
      </c>
      <c r="G457" s="674">
        <v>73816.78</v>
      </c>
      <c r="H457" s="674">
        <v>1</v>
      </c>
      <c r="I457" s="674">
        <v>18454.195</v>
      </c>
      <c r="J457" s="674">
        <v>1</v>
      </c>
      <c r="K457" s="674">
        <v>18952.96</v>
      </c>
      <c r="L457" s="674">
        <v>0.256756797031786</v>
      </c>
      <c r="M457" s="674">
        <v>18952.96</v>
      </c>
      <c r="N457" s="674"/>
      <c r="O457" s="674"/>
      <c r="P457" s="664"/>
      <c r="Q457" s="675"/>
    </row>
    <row r="458" spans="1:17" ht="14.4" customHeight="1" x14ac:dyDescent="0.3">
      <c r="A458" s="658" t="s">
        <v>516</v>
      </c>
      <c r="B458" s="659" t="s">
        <v>5020</v>
      </c>
      <c r="C458" s="659" t="s">
        <v>4571</v>
      </c>
      <c r="D458" s="659" t="s">
        <v>4634</v>
      </c>
      <c r="E458" s="659" t="s">
        <v>4635</v>
      </c>
      <c r="F458" s="674">
        <v>2</v>
      </c>
      <c r="G458" s="674">
        <v>5620.3600000000006</v>
      </c>
      <c r="H458" s="674">
        <v>1</v>
      </c>
      <c r="I458" s="674">
        <v>2810.1800000000003</v>
      </c>
      <c r="J458" s="674"/>
      <c r="K458" s="674"/>
      <c r="L458" s="674"/>
      <c r="M458" s="674"/>
      <c r="N458" s="674"/>
      <c r="O458" s="674"/>
      <c r="P458" s="664"/>
      <c r="Q458" s="675"/>
    </row>
    <row r="459" spans="1:17" ht="14.4" customHeight="1" x14ac:dyDescent="0.3">
      <c r="A459" s="658" t="s">
        <v>516</v>
      </c>
      <c r="B459" s="659" t="s">
        <v>5020</v>
      </c>
      <c r="C459" s="659" t="s">
        <v>4571</v>
      </c>
      <c r="D459" s="659" t="s">
        <v>4636</v>
      </c>
      <c r="E459" s="659" t="s">
        <v>4637</v>
      </c>
      <c r="F459" s="674">
        <v>2</v>
      </c>
      <c r="G459" s="674">
        <v>1629.0900000000001</v>
      </c>
      <c r="H459" s="674">
        <v>1</v>
      </c>
      <c r="I459" s="674">
        <v>814.54500000000007</v>
      </c>
      <c r="J459" s="674"/>
      <c r="K459" s="674"/>
      <c r="L459" s="674"/>
      <c r="M459" s="674"/>
      <c r="N459" s="674"/>
      <c r="O459" s="674"/>
      <c r="P459" s="664"/>
      <c r="Q459" s="675"/>
    </row>
    <row r="460" spans="1:17" ht="14.4" customHeight="1" x14ac:dyDescent="0.3">
      <c r="A460" s="658" t="s">
        <v>516</v>
      </c>
      <c r="B460" s="659" t="s">
        <v>5020</v>
      </c>
      <c r="C460" s="659" t="s">
        <v>4571</v>
      </c>
      <c r="D460" s="659" t="s">
        <v>4638</v>
      </c>
      <c r="E460" s="659" t="s">
        <v>4639</v>
      </c>
      <c r="F460" s="674">
        <v>2</v>
      </c>
      <c r="G460" s="674">
        <v>602.97</v>
      </c>
      <c r="H460" s="674">
        <v>1</v>
      </c>
      <c r="I460" s="674">
        <v>301.48500000000001</v>
      </c>
      <c r="J460" s="674"/>
      <c r="K460" s="674"/>
      <c r="L460" s="674"/>
      <c r="M460" s="674"/>
      <c r="N460" s="674"/>
      <c r="O460" s="674"/>
      <c r="P460" s="664"/>
      <c r="Q460" s="675"/>
    </row>
    <row r="461" spans="1:17" ht="14.4" customHeight="1" x14ac:dyDescent="0.3">
      <c r="A461" s="658" t="s">
        <v>516</v>
      </c>
      <c r="B461" s="659" t="s">
        <v>5020</v>
      </c>
      <c r="C461" s="659" t="s">
        <v>4571</v>
      </c>
      <c r="D461" s="659" t="s">
        <v>4642</v>
      </c>
      <c r="E461" s="659" t="s">
        <v>4643</v>
      </c>
      <c r="F461" s="674">
        <v>1</v>
      </c>
      <c r="G461" s="674">
        <v>44252</v>
      </c>
      <c r="H461" s="674">
        <v>1</v>
      </c>
      <c r="I461" s="674">
        <v>44252</v>
      </c>
      <c r="J461" s="674"/>
      <c r="K461" s="674"/>
      <c r="L461" s="674"/>
      <c r="M461" s="674"/>
      <c r="N461" s="674"/>
      <c r="O461" s="674"/>
      <c r="P461" s="664"/>
      <c r="Q461" s="675"/>
    </row>
    <row r="462" spans="1:17" ht="14.4" customHeight="1" x14ac:dyDescent="0.3">
      <c r="A462" s="658" t="s">
        <v>516</v>
      </c>
      <c r="B462" s="659" t="s">
        <v>5020</v>
      </c>
      <c r="C462" s="659" t="s">
        <v>4571</v>
      </c>
      <c r="D462" s="659" t="s">
        <v>4646</v>
      </c>
      <c r="E462" s="659" t="s">
        <v>4647</v>
      </c>
      <c r="F462" s="674"/>
      <c r="G462" s="674"/>
      <c r="H462" s="674"/>
      <c r="I462" s="674"/>
      <c r="J462" s="674">
        <v>2</v>
      </c>
      <c r="K462" s="674">
        <v>3676</v>
      </c>
      <c r="L462" s="674"/>
      <c r="M462" s="674">
        <v>1838</v>
      </c>
      <c r="N462" s="674">
        <v>4</v>
      </c>
      <c r="O462" s="674">
        <v>7352</v>
      </c>
      <c r="P462" s="664"/>
      <c r="Q462" s="675">
        <v>1838</v>
      </c>
    </row>
    <row r="463" spans="1:17" ht="14.4" customHeight="1" x14ac:dyDescent="0.3">
      <c r="A463" s="658" t="s">
        <v>516</v>
      </c>
      <c r="B463" s="659" t="s">
        <v>5020</v>
      </c>
      <c r="C463" s="659" t="s">
        <v>4571</v>
      </c>
      <c r="D463" s="659" t="s">
        <v>4648</v>
      </c>
      <c r="E463" s="659" t="s">
        <v>4649</v>
      </c>
      <c r="F463" s="674"/>
      <c r="G463" s="674"/>
      <c r="H463" s="674"/>
      <c r="I463" s="674"/>
      <c r="J463" s="674">
        <v>2</v>
      </c>
      <c r="K463" s="674">
        <v>138457.98000000001</v>
      </c>
      <c r="L463" s="674"/>
      <c r="M463" s="674">
        <v>69228.990000000005</v>
      </c>
      <c r="N463" s="674">
        <v>1</v>
      </c>
      <c r="O463" s="674">
        <v>69228.990000000005</v>
      </c>
      <c r="P463" s="664"/>
      <c r="Q463" s="675">
        <v>69228.990000000005</v>
      </c>
    </row>
    <row r="464" spans="1:17" ht="14.4" customHeight="1" x14ac:dyDescent="0.3">
      <c r="A464" s="658" t="s">
        <v>516</v>
      </c>
      <c r="B464" s="659" t="s">
        <v>5020</v>
      </c>
      <c r="C464" s="659" t="s">
        <v>4571</v>
      </c>
      <c r="D464" s="659" t="s">
        <v>5073</v>
      </c>
      <c r="E464" s="659" t="s">
        <v>5074</v>
      </c>
      <c r="F464" s="674"/>
      <c r="G464" s="674"/>
      <c r="H464" s="674"/>
      <c r="I464" s="674"/>
      <c r="J464" s="674">
        <v>1</v>
      </c>
      <c r="K464" s="674">
        <v>1796</v>
      </c>
      <c r="L464" s="674"/>
      <c r="M464" s="674">
        <v>1796</v>
      </c>
      <c r="N464" s="674"/>
      <c r="O464" s="674"/>
      <c r="P464" s="664"/>
      <c r="Q464" s="675"/>
    </row>
    <row r="465" spans="1:17" ht="14.4" customHeight="1" x14ac:dyDescent="0.3">
      <c r="A465" s="658" t="s">
        <v>516</v>
      </c>
      <c r="B465" s="659" t="s">
        <v>5020</v>
      </c>
      <c r="C465" s="659" t="s">
        <v>4571</v>
      </c>
      <c r="D465" s="659" t="s">
        <v>4654</v>
      </c>
      <c r="E465" s="659" t="s">
        <v>4655</v>
      </c>
      <c r="F465" s="674">
        <v>3</v>
      </c>
      <c r="G465" s="674">
        <v>52854.54</v>
      </c>
      <c r="H465" s="674">
        <v>1</v>
      </c>
      <c r="I465" s="674">
        <v>17618.18</v>
      </c>
      <c r="J465" s="674"/>
      <c r="K465" s="674"/>
      <c r="L465" s="674"/>
      <c r="M465" s="674"/>
      <c r="N465" s="674"/>
      <c r="O465" s="674"/>
      <c r="P465" s="664"/>
      <c r="Q465" s="675"/>
    </row>
    <row r="466" spans="1:17" ht="14.4" customHeight="1" x14ac:dyDescent="0.3">
      <c r="A466" s="658" t="s">
        <v>516</v>
      </c>
      <c r="B466" s="659" t="s">
        <v>5020</v>
      </c>
      <c r="C466" s="659" t="s">
        <v>4571</v>
      </c>
      <c r="D466" s="659" t="s">
        <v>4656</v>
      </c>
      <c r="E466" s="659" t="s">
        <v>4657</v>
      </c>
      <c r="F466" s="674">
        <v>2</v>
      </c>
      <c r="G466" s="674">
        <v>46836.36</v>
      </c>
      <c r="H466" s="674">
        <v>1</v>
      </c>
      <c r="I466" s="674">
        <v>23418.18</v>
      </c>
      <c r="J466" s="674">
        <v>3</v>
      </c>
      <c r="K466" s="674">
        <v>71509.08</v>
      </c>
      <c r="L466" s="674">
        <v>1.5267855999057143</v>
      </c>
      <c r="M466" s="674">
        <v>23836.36</v>
      </c>
      <c r="N466" s="674"/>
      <c r="O466" s="674"/>
      <c r="P466" s="664"/>
      <c r="Q466" s="675"/>
    </row>
    <row r="467" spans="1:17" ht="14.4" customHeight="1" x14ac:dyDescent="0.3">
      <c r="A467" s="658" t="s">
        <v>516</v>
      </c>
      <c r="B467" s="659" t="s">
        <v>5020</v>
      </c>
      <c r="C467" s="659" t="s">
        <v>4571</v>
      </c>
      <c r="D467" s="659" t="s">
        <v>4658</v>
      </c>
      <c r="E467" s="659" t="s">
        <v>4659</v>
      </c>
      <c r="F467" s="674"/>
      <c r="G467" s="674"/>
      <c r="H467" s="674"/>
      <c r="I467" s="674"/>
      <c r="J467" s="674">
        <v>3</v>
      </c>
      <c r="K467" s="674">
        <v>64619.34</v>
      </c>
      <c r="L467" s="674"/>
      <c r="M467" s="674">
        <v>21539.78</v>
      </c>
      <c r="N467" s="674"/>
      <c r="O467" s="674"/>
      <c r="P467" s="664"/>
      <c r="Q467" s="675"/>
    </row>
    <row r="468" spans="1:17" ht="14.4" customHeight="1" x14ac:dyDescent="0.3">
      <c r="A468" s="658" t="s">
        <v>516</v>
      </c>
      <c r="B468" s="659" t="s">
        <v>5020</v>
      </c>
      <c r="C468" s="659" t="s">
        <v>4571</v>
      </c>
      <c r="D468" s="659" t="s">
        <v>4660</v>
      </c>
      <c r="E468" s="659" t="s">
        <v>4661</v>
      </c>
      <c r="F468" s="674">
        <v>2</v>
      </c>
      <c r="G468" s="674">
        <v>9552.4</v>
      </c>
      <c r="H468" s="674">
        <v>1</v>
      </c>
      <c r="I468" s="674">
        <v>4776.2</v>
      </c>
      <c r="J468" s="674">
        <v>8</v>
      </c>
      <c r="K468" s="674">
        <v>39599.040000000001</v>
      </c>
      <c r="L468" s="674">
        <v>4.1454545454545455</v>
      </c>
      <c r="M468" s="674">
        <v>4949.88</v>
      </c>
      <c r="N468" s="674">
        <v>3</v>
      </c>
      <c r="O468" s="674">
        <v>14849.64</v>
      </c>
      <c r="P468" s="664">
        <v>1.5545454545454545</v>
      </c>
      <c r="Q468" s="675">
        <v>4949.88</v>
      </c>
    </row>
    <row r="469" spans="1:17" ht="14.4" customHeight="1" x14ac:dyDescent="0.3">
      <c r="A469" s="658" t="s">
        <v>516</v>
      </c>
      <c r="B469" s="659" t="s">
        <v>5020</v>
      </c>
      <c r="C469" s="659" t="s">
        <v>4571</v>
      </c>
      <c r="D469" s="659" t="s">
        <v>4662</v>
      </c>
      <c r="E469" s="659" t="s">
        <v>4663</v>
      </c>
      <c r="F469" s="674"/>
      <c r="G469" s="674"/>
      <c r="H469" s="674"/>
      <c r="I469" s="674"/>
      <c r="J469" s="674">
        <v>1</v>
      </c>
      <c r="K469" s="674">
        <v>20441.03</v>
      </c>
      <c r="L469" s="674"/>
      <c r="M469" s="674">
        <v>20441.03</v>
      </c>
      <c r="N469" s="674">
        <v>1</v>
      </c>
      <c r="O469" s="674">
        <v>20441.03</v>
      </c>
      <c r="P469" s="664"/>
      <c r="Q469" s="675">
        <v>20441.03</v>
      </c>
    </row>
    <row r="470" spans="1:17" ht="14.4" customHeight="1" x14ac:dyDescent="0.3">
      <c r="A470" s="658" t="s">
        <v>516</v>
      </c>
      <c r="B470" s="659" t="s">
        <v>5020</v>
      </c>
      <c r="C470" s="659" t="s">
        <v>4571</v>
      </c>
      <c r="D470" s="659" t="s">
        <v>4664</v>
      </c>
      <c r="E470" s="659" t="s">
        <v>4665</v>
      </c>
      <c r="F470" s="674">
        <v>12</v>
      </c>
      <c r="G470" s="674">
        <v>302595.48</v>
      </c>
      <c r="H470" s="674">
        <v>1</v>
      </c>
      <c r="I470" s="674">
        <v>25216.289999999997</v>
      </c>
      <c r="J470" s="674">
        <v>10</v>
      </c>
      <c r="K470" s="674">
        <v>258202.7</v>
      </c>
      <c r="L470" s="674">
        <v>0.85329331422928067</v>
      </c>
      <c r="M470" s="674">
        <v>25820.27</v>
      </c>
      <c r="N470" s="674">
        <v>1</v>
      </c>
      <c r="O470" s="674">
        <v>25820.27</v>
      </c>
      <c r="P470" s="664">
        <v>8.5329331422928076E-2</v>
      </c>
      <c r="Q470" s="675">
        <v>25820.27</v>
      </c>
    </row>
    <row r="471" spans="1:17" ht="14.4" customHeight="1" x14ac:dyDescent="0.3">
      <c r="A471" s="658" t="s">
        <v>516</v>
      </c>
      <c r="B471" s="659" t="s">
        <v>5020</v>
      </c>
      <c r="C471" s="659" t="s">
        <v>4571</v>
      </c>
      <c r="D471" s="659" t="s">
        <v>4666</v>
      </c>
      <c r="E471" s="659" t="s">
        <v>4667</v>
      </c>
      <c r="F471" s="674"/>
      <c r="G471" s="674"/>
      <c r="H471" s="674"/>
      <c r="I471" s="674"/>
      <c r="J471" s="674">
        <v>1</v>
      </c>
      <c r="K471" s="674">
        <v>14509.09</v>
      </c>
      <c r="L471" s="674"/>
      <c r="M471" s="674">
        <v>14509.09</v>
      </c>
      <c r="N471" s="674"/>
      <c r="O471" s="674"/>
      <c r="P471" s="664"/>
      <c r="Q471" s="675"/>
    </row>
    <row r="472" spans="1:17" ht="14.4" customHeight="1" x14ac:dyDescent="0.3">
      <c r="A472" s="658" t="s">
        <v>516</v>
      </c>
      <c r="B472" s="659" t="s">
        <v>5020</v>
      </c>
      <c r="C472" s="659" t="s">
        <v>4571</v>
      </c>
      <c r="D472" s="659" t="s">
        <v>4668</v>
      </c>
      <c r="E472" s="659" t="s">
        <v>4669</v>
      </c>
      <c r="F472" s="674">
        <v>2</v>
      </c>
      <c r="G472" s="674">
        <v>32672</v>
      </c>
      <c r="H472" s="674">
        <v>1</v>
      </c>
      <c r="I472" s="674">
        <v>16336</v>
      </c>
      <c r="J472" s="674">
        <v>2</v>
      </c>
      <c r="K472" s="674">
        <v>32672</v>
      </c>
      <c r="L472" s="674">
        <v>1</v>
      </c>
      <c r="M472" s="674">
        <v>16336</v>
      </c>
      <c r="N472" s="674">
        <v>4</v>
      </c>
      <c r="O472" s="674">
        <v>65344</v>
      </c>
      <c r="P472" s="664">
        <v>2</v>
      </c>
      <c r="Q472" s="675">
        <v>16336</v>
      </c>
    </row>
    <row r="473" spans="1:17" ht="14.4" customHeight="1" x14ac:dyDescent="0.3">
      <c r="A473" s="658" t="s">
        <v>516</v>
      </c>
      <c r="B473" s="659" t="s">
        <v>5020</v>
      </c>
      <c r="C473" s="659" t="s">
        <v>4571</v>
      </c>
      <c r="D473" s="659" t="s">
        <v>4670</v>
      </c>
      <c r="E473" s="659" t="s">
        <v>4671</v>
      </c>
      <c r="F473" s="674">
        <v>13</v>
      </c>
      <c r="G473" s="674">
        <v>16965</v>
      </c>
      <c r="H473" s="674">
        <v>1</v>
      </c>
      <c r="I473" s="674">
        <v>1305</v>
      </c>
      <c r="J473" s="674">
        <v>22</v>
      </c>
      <c r="K473" s="674">
        <v>28710</v>
      </c>
      <c r="L473" s="674">
        <v>1.6923076923076923</v>
      </c>
      <c r="M473" s="674">
        <v>1305</v>
      </c>
      <c r="N473" s="674">
        <v>19</v>
      </c>
      <c r="O473" s="674">
        <v>24795</v>
      </c>
      <c r="P473" s="664">
        <v>1.4615384615384615</v>
      </c>
      <c r="Q473" s="675">
        <v>1305</v>
      </c>
    </row>
    <row r="474" spans="1:17" ht="14.4" customHeight="1" x14ac:dyDescent="0.3">
      <c r="A474" s="658" t="s">
        <v>516</v>
      </c>
      <c r="B474" s="659" t="s">
        <v>5020</v>
      </c>
      <c r="C474" s="659" t="s">
        <v>4571</v>
      </c>
      <c r="D474" s="659" t="s">
        <v>4672</v>
      </c>
      <c r="E474" s="659" t="s">
        <v>4673</v>
      </c>
      <c r="F474" s="674">
        <v>2</v>
      </c>
      <c r="G474" s="674">
        <v>2610</v>
      </c>
      <c r="H474" s="674">
        <v>1</v>
      </c>
      <c r="I474" s="674">
        <v>1305</v>
      </c>
      <c r="J474" s="674"/>
      <c r="K474" s="674"/>
      <c r="L474" s="674"/>
      <c r="M474" s="674"/>
      <c r="N474" s="674"/>
      <c r="O474" s="674"/>
      <c r="P474" s="664"/>
      <c r="Q474" s="675"/>
    </row>
    <row r="475" spans="1:17" ht="14.4" customHeight="1" x14ac:dyDescent="0.3">
      <c r="A475" s="658" t="s">
        <v>516</v>
      </c>
      <c r="B475" s="659" t="s">
        <v>5020</v>
      </c>
      <c r="C475" s="659" t="s">
        <v>4571</v>
      </c>
      <c r="D475" s="659" t="s">
        <v>4674</v>
      </c>
      <c r="E475" s="659" t="s">
        <v>4675</v>
      </c>
      <c r="F475" s="674">
        <v>25</v>
      </c>
      <c r="G475" s="674">
        <v>26950</v>
      </c>
      <c r="H475" s="674">
        <v>1</v>
      </c>
      <c r="I475" s="674">
        <v>1078</v>
      </c>
      <c r="J475" s="674">
        <v>25</v>
      </c>
      <c r="K475" s="674">
        <v>26950</v>
      </c>
      <c r="L475" s="674">
        <v>1</v>
      </c>
      <c r="M475" s="674">
        <v>1078</v>
      </c>
      <c r="N475" s="674">
        <v>21</v>
      </c>
      <c r="O475" s="674">
        <v>22638</v>
      </c>
      <c r="P475" s="664">
        <v>0.84</v>
      </c>
      <c r="Q475" s="675">
        <v>1078</v>
      </c>
    </row>
    <row r="476" spans="1:17" ht="14.4" customHeight="1" x14ac:dyDescent="0.3">
      <c r="A476" s="658" t="s">
        <v>516</v>
      </c>
      <c r="B476" s="659" t="s">
        <v>5020</v>
      </c>
      <c r="C476" s="659" t="s">
        <v>4571</v>
      </c>
      <c r="D476" s="659" t="s">
        <v>4676</v>
      </c>
      <c r="E476" s="659" t="s">
        <v>4677</v>
      </c>
      <c r="F476" s="674"/>
      <c r="G476" s="674"/>
      <c r="H476" s="674"/>
      <c r="I476" s="674"/>
      <c r="J476" s="674">
        <v>1</v>
      </c>
      <c r="K476" s="674">
        <v>8509</v>
      </c>
      <c r="L476" s="674"/>
      <c r="M476" s="674">
        <v>8509</v>
      </c>
      <c r="N476" s="674">
        <v>3</v>
      </c>
      <c r="O476" s="674">
        <v>25527</v>
      </c>
      <c r="P476" s="664"/>
      <c r="Q476" s="675">
        <v>8509</v>
      </c>
    </row>
    <row r="477" spans="1:17" ht="14.4" customHeight="1" x14ac:dyDescent="0.3">
      <c r="A477" s="658" t="s">
        <v>516</v>
      </c>
      <c r="B477" s="659" t="s">
        <v>5020</v>
      </c>
      <c r="C477" s="659" t="s">
        <v>4571</v>
      </c>
      <c r="D477" s="659" t="s">
        <v>4678</v>
      </c>
      <c r="E477" s="659" t="s">
        <v>4679</v>
      </c>
      <c r="F477" s="674">
        <v>1</v>
      </c>
      <c r="G477" s="674">
        <v>5672</v>
      </c>
      <c r="H477" s="674">
        <v>1</v>
      </c>
      <c r="I477" s="674">
        <v>5672</v>
      </c>
      <c r="J477" s="674">
        <v>2</v>
      </c>
      <c r="K477" s="674">
        <v>11344</v>
      </c>
      <c r="L477" s="674">
        <v>2</v>
      </c>
      <c r="M477" s="674">
        <v>5672</v>
      </c>
      <c r="N477" s="674">
        <v>4</v>
      </c>
      <c r="O477" s="674">
        <v>22688</v>
      </c>
      <c r="P477" s="664">
        <v>4</v>
      </c>
      <c r="Q477" s="675">
        <v>5672</v>
      </c>
    </row>
    <row r="478" spans="1:17" ht="14.4" customHeight="1" x14ac:dyDescent="0.3">
      <c r="A478" s="658" t="s">
        <v>516</v>
      </c>
      <c r="B478" s="659" t="s">
        <v>5020</v>
      </c>
      <c r="C478" s="659" t="s">
        <v>4571</v>
      </c>
      <c r="D478" s="659" t="s">
        <v>4680</v>
      </c>
      <c r="E478" s="659" t="s">
        <v>4681</v>
      </c>
      <c r="F478" s="674">
        <v>12</v>
      </c>
      <c r="G478" s="674">
        <v>13620</v>
      </c>
      <c r="H478" s="674">
        <v>1</v>
      </c>
      <c r="I478" s="674">
        <v>1135</v>
      </c>
      <c r="J478" s="674"/>
      <c r="K478" s="674"/>
      <c r="L478" s="674"/>
      <c r="M478" s="674"/>
      <c r="N478" s="674"/>
      <c r="O478" s="674"/>
      <c r="P478" s="664"/>
      <c r="Q478" s="675"/>
    </row>
    <row r="479" spans="1:17" ht="14.4" customHeight="1" x14ac:dyDescent="0.3">
      <c r="A479" s="658" t="s">
        <v>516</v>
      </c>
      <c r="B479" s="659" t="s">
        <v>5020</v>
      </c>
      <c r="C479" s="659" t="s">
        <v>4571</v>
      </c>
      <c r="D479" s="659" t="s">
        <v>4682</v>
      </c>
      <c r="E479" s="659" t="s">
        <v>4683</v>
      </c>
      <c r="F479" s="674">
        <v>70</v>
      </c>
      <c r="G479" s="674">
        <v>14840</v>
      </c>
      <c r="H479" s="674">
        <v>1</v>
      </c>
      <c r="I479" s="674">
        <v>212</v>
      </c>
      <c r="J479" s="674">
        <v>64</v>
      </c>
      <c r="K479" s="674">
        <v>13568</v>
      </c>
      <c r="L479" s="674">
        <v>0.91428571428571426</v>
      </c>
      <c r="M479" s="674">
        <v>212</v>
      </c>
      <c r="N479" s="674">
        <v>40</v>
      </c>
      <c r="O479" s="674">
        <v>8480</v>
      </c>
      <c r="P479" s="664">
        <v>0.5714285714285714</v>
      </c>
      <c r="Q479" s="675">
        <v>212</v>
      </c>
    </row>
    <row r="480" spans="1:17" ht="14.4" customHeight="1" x14ac:dyDescent="0.3">
      <c r="A480" s="658" t="s">
        <v>516</v>
      </c>
      <c r="B480" s="659" t="s">
        <v>5020</v>
      </c>
      <c r="C480" s="659" t="s">
        <v>4571</v>
      </c>
      <c r="D480" s="659" t="s">
        <v>5075</v>
      </c>
      <c r="E480" s="659" t="s">
        <v>5076</v>
      </c>
      <c r="F480" s="674"/>
      <c r="G480" s="674"/>
      <c r="H480" s="674"/>
      <c r="I480" s="674"/>
      <c r="J480" s="674"/>
      <c r="K480" s="674"/>
      <c r="L480" s="674"/>
      <c r="M480" s="674"/>
      <c r="N480" s="674">
        <v>2</v>
      </c>
      <c r="O480" s="674">
        <v>26182</v>
      </c>
      <c r="P480" s="664"/>
      <c r="Q480" s="675">
        <v>13091</v>
      </c>
    </row>
    <row r="481" spans="1:17" ht="14.4" customHeight="1" x14ac:dyDescent="0.3">
      <c r="A481" s="658" t="s">
        <v>516</v>
      </c>
      <c r="B481" s="659" t="s">
        <v>5020</v>
      </c>
      <c r="C481" s="659" t="s">
        <v>4571</v>
      </c>
      <c r="D481" s="659" t="s">
        <v>5077</v>
      </c>
      <c r="E481" s="659" t="s">
        <v>5078</v>
      </c>
      <c r="F481" s="674"/>
      <c r="G481" s="674"/>
      <c r="H481" s="674"/>
      <c r="I481" s="674"/>
      <c r="J481" s="674"/>
      <c r="K481" s="674"/>
      <c r="L481" s="674"/>
      <c r="M481" s="674"/>
      <c r="N481" s="674">
        <v>1</v>
      </c>
      <c r="O481" s="674">
        <v>8286.76</v>
      </c>
      <c r="P481" s="664"/>
      <c r="Q481" s="675">
        <v>8286.76</v>
      </c>
    </row>
    <row r="482" spans="1:17" ht="14.4" customHeight="1" x14ac:dyDescent="0.3">
      <c r="A482" s="658" t="s">
        <v>516</v>
      </c>
      <c r="B482" s="659" t="s">
        <v>5020</v>
      </c>
      <c r="C482" s="659" t="s">
        <v>4571</v>
      </c>
      <c r="D482" s="659" t="s">
        <v>5079</v>
      </c>
      <c r="E482" s="659" t="s">
        <v>5078</v>
      </c>
      <c r="F482" s="674"/>
      <c r="G482" s="674"/>
      <c r="H482" s="674"/>
      <c r="I482" s="674"/>
      <c r="J482" s="674"/>
      <c r="K482" s="674"/>
      <c r="L482" s="674"/>
      <c r="M482" s="674"/>
      <c r="N482" s="674">
        <v>6</v>
      </c>
      <c r="O482" s="674">
        <v>17323.86</v>
      </c>
      <c r="P482" s="664"/>
      <c r="Q482" s="675">
        <v>2887.31</v>
      </c>
    </row>
    <row r="483" spans="1:17" ht="14.4" customHeight="1" x14ac:dyDescent="0.3">
      <c r="A483" s="658" t="s">
        <v>516</v>
      </c>
      <c r="B483" s="659" t="s">
        <v>5020</v>
      </c>
      <c r="C483" s="659" t="s">
        <v>4571</v>
      </c>
      <c r="D483" s="659" t="s">
        <v>4684</v>
      </c>
      <c r="E483" s="659" t="s">
        <v>4685</v>
      </c>
      <c r="F483" s="674">
        <v>1</v>
      </c>
      <c r="G483" s="674">
        <v>1380</v>
      </c>
      <c r="H483" s="674">
        <v>1</v>
      </c>
      <c r="I483" s="674">
        <v>1380</v>
      </c>
      <c r="J483" s="674">
        <v>10</v>
      </c>
      <c r="K483" s="674">
        <v>13800</v>
      </c>
      <c r="L483" s="674">
        <v>10</v>
      </c>
      <c r="M483" s="674">
        <v>1380</v>
      </c>
      <c r="N483" s="674">
        <v>2</v>
      </c>
      <c r="O483" s="674">
        <v>2760</v>
      </c>
      <c r="P483" s="664">
        <v>2</v>
      </c>
      <c r="Q483" s="675">
        <v>1380</v>
      </c>
    </row>
    <row r="484" spans="1:17" ht="14.4" customHeight="1" x14ac:dyDescent="0.3">
      <c r="A484" s="658" t="s">
        <v>516</v>
      </c>
      <c r="B484" s="659" t="s">
        <v>5020</v>
      </c>
      <c r="C484" s="659" t="s">
        <v>4571</v>
      </c>
      <c r="D484" s="659" t="s">
        <v>4690</v>
      </c>
      <c r="E484" s="659" t="s">
        <v>4691</v>
      </c>
      <c r="F484" s="674"/>
      <c r="G484" s="674"/>
      <c r="H484" s="674"/>
      <c r="I484" s="674"/>
      <c r="J484" s="674"/>
      <c r="K484" s="674"/>
      <c r="L484" s="674"/>
      <c r="M484" s="674"/>
      <c r="N484" s="674">
        <v>2</v>
      </c>
      <c r="O484" s="674">
        <v>2624</v>
      </c>
      <c r="P484" s="664"/>
      <c r="Q484" s="675">
        <v>1312</v>
      </c>
    </row>
    <row r="485" spans="1:17" ht="14.4" customHeight="1" x14ac:dyDescent="0.3">
      <c r="A485" s="658" t="s">
        <v>516</v>
      </c>
      <c r="B485" s="659" t="s">
        <v>5020</v>
      </c>
      <c r="C485" s="659" t="s">
        <v>4571</v>
      </c>
      <c r="D485" s="659" t="s">
        <v>4692</v>
      </c>
      <c r="E485" s="659" t="s">
        <v>4693</v>
      </c>
      <c r="F485" s="674">
        <v>1</v>
      </c>
      <c r="G485" s="674">
        <v>1560</v>
      </c>
      <c r="H485" s="674">
        <v>1</v>
      </c>
      <c r="I485" s="674">
        <v>1560</v>
      </c>
      <c r="J485" s="674">
        <v>11</v>
      </c>
      <c r="K485" s="674">
        <v>17160</v>
      </c>
      <c r="L485" s="674">
        <v>11</v>
      </c>
      <c r="M485" s="674">
        <v>1560</v>
      </c>
      <c r="N485" s="674">
        <v>5</v>
      </c>
      <c r="O485" s="674">
        <v>7800</v>
      </c>
      <c r="P485" s="664">
        <v>5</v>
      </c>
      <c r="Q485" s="675">
        <v>1560</v>
      </c>
    </row>
    <row r="486" spans="1:17" ht="14.4" customHeight="1" x14ac:dyDescent="0.3">
      <c r="A486" s="658" t="s">
        <v>516</v>
      </c>
      <c r="B486" s="659" t="s">
        <v>5020</v>
      </c>
      <c r="C486" s="659" t="s">
        <v>4571</v>
      </c>
      <c r="D486" s="659" t="s">
        <v>4694</v>
      </c>
      <c r="E486" s="659" t="s">
        <v>4695</v>
      </c>
      <c r="F486" s="674"/>
      <c r="G486" s="674"/>
      <c r="H486" s="674"/>
      <c r="I486" s="674"/>
      <c r="J486" s="674">
        <v>2</v>
      </c>
      <c r="K486" s="674">
        <v>11617.64</v>
      </c>
      <c r="L486" s="674"/>
      <c r="M486" s="674">
        <v>5808.82</v>
      </c>
      <c r="N486" s="674">
        <v>3</v>
      </c>
      <c r="O486" s="674">
        <v>17426.46</v>
      </c>
      <c r="P486" s="664"/>
      <c r="Q486" s="675">
        <v>5808.82</v>
      </c>
    </row>
    <row r="487" spans="1:17" ht="14.4" customHeight="1" x14ac:dyDescent="0.3">
      <c r="A487" s="658" t="s">
        <v>516</v>
      </c>
      <c r="B487" s="659" t="s">
        <v>5020</v>
      </c>
      <c r="C487" s="659" t="s">
        <v>4571</v>
      </c>
      <c r="D487" s="659" t="s">
        <v>4696</v>
      </c>
      <c r="E487" s="659" t="s">
        <v>4697</v>
      </c>
      <c r="F487" s="674"/>
      <c r="G487" s="674"/>
      <c r="H487" s="674"/>
      <c r="I487" s="674"/>
      <c r="J487" s="674">
        <v>4</v>
      </c>
      <c r="K487" s="674">
        <v>32898.32</v>
      </c>
      <c r="L487" s="674"/>
      <c r="M487" s="674">
        <v>8224.58</v>
      </c>
      <c r="N487" s="674">
        <v>3</v>
      </c>
      <c r="O487" s="674">
        <v>24673.739999999998</v>
      </c>
      <c r="P487" s="664"/>
      <c r="Q487" s="675">
        <v>8224.58</v>
      </c>
    </row>
    <row r="488" spans="1:17" ht="14.4" customHeight="1" x14ac:dyDescent="0.3">
      <c r="A488" s="658" t="s">
        <v>516</v>
      </c>
      <c r="B488" s="659" t="s">
        <v>5020</v>
      </c>
      <c r="C488" s="659" t="s">
        <v>4571</v>
      </c>
      <c r="D488" s="659" t="s">
        <v>4698</v>
      </c>
      <c r="E488" s="659" t="s">
        <v>4699</v>
      </c>
      <c r="F488" s="674"/>
      <c r="G488" s="674"/>
      <c r="H488" s="674"/>
      <c r="I488" s="674"/>
      <c r="J488" s="674">
        <v>1</v>
      </c>
      <c r="K488" s="674">
        <v>9159.3799999999992</v>
      </c>
      <c r="L488" s="674"/>
      <c r="M488" s="674">
        <v>9159.3799999999992</v>
      </c>
      <c r="N488" s="674">
        <v>2</v>
      </c>
      <c r="O488" s="674">
        <v>18318.759999999998</v>
      </c>
      <c r="P488" s="664"/>
      <c r="Q488" s="675">
        <v>9159.3799999999992</v>
      </c>
    </row>
    <row r="489" spans="1:17" ht="14.4" customHeight="1" x14ac:dyDescent="0.3">
      <c r="A489" s="658" t="s">
        <v>516</v>
      </c>
      <c r="B489" s="659" t="s">
        <v>5020</v>
      </c>
      <c r="C489" s="659" t="s">
        <v>4571</v>
      </c>
      <c r="D489" s="659" t="s">
        <v>4700</v>
      </c>
      <c r="E489" s="659" t="s">
        <v>4699</v>
      </c>
      <c r="F489" s="674">
        <v>1</v>
      </c>
      <c r="G489" s="674">
        <v>13766.02</v>
      </c>
      <c r="H489" s="674">
        <v>1</v>
      </c>
      <c r="I489" s="674">
        <v>13766.02</v>
      </c>
      <c r="J489" s="674">
        <v>3</v>
      </c>
      <c r="K489" s="674">
        <v>41298.06</v>
      </c>
      <c r="L489" s="674">
        <v>2.9999999999999996</v>
      </c>
      <c r="M489" s="674">
        <v>13766.019999999999</v>
      </c>
      <c r="N489" s="674">
        <v>3</v>
      </c>
      <c r="O489" s="674">
        <v>41298.06</v>
      </c>
      <c r="P489" s="664">
        <v>2.9999999999999996</v>
      </c>
      <c r="Q489" s="675">
        <v>13766.019999999999</v>
      </c>
    </row>
    <row r="490" spans="1:17" ht="14.4" customHeight="1" x14ac:dyDescent="0.3">
      <c r="A490" s="658" t="s">
        <v>516</v>
      </c>
      <c r="B490" s="659" t="s">
        <v>5020</v>
      </c>
      <c r="C490" s="659" t="s">
        <v>4571</v>
      </c>
      <c r="D490" s="659" t="s">
        <v>4703</v>
      </c>
      <c r="E490" s="659" t="s">
        <v>4704</v>
      </c>
      <c r="F490" s="674">
        <v>28</v>
      </c>
      <c r="G490" s="674">
        <v>34778.279999999992</v>
      </c>
      <c r="H490" s="674">
        <v>1</v>
      </c>
      <c r="I490" s="674">
        <v>1242.0814285714282</v>
      </c>
      <c r="J490" s="674">
        <v>38</v>
      </c>
      <c r="K490" s="674">
        <v>47258.32</v>
      </c>
      <c r="L490" s="674">
        <v>1.3588458083608508</v>
      </c>
      <c r="M490" s="674">
        <v>1243.6400000000001</v>
      </c>
      <c r="N490" s="674">
        <v>21</v>
      </c>
      <c r="O490" s="674">
        <v>26116.440000000002</v>
      </c>
      <c r="P490" s="664">
        <v>0.75094110462047026</v>
      </c>
      <c r="Q490" s="675">
        <v>1243.6400000000001</v>
      </c>
    </row>
    <row r="491" spans="1:17" ht="14.4" customHeight="1" x14ac:dyDescent="0.3">
      <c r="A491" s="658" t="s">
        <v>516</v>
      </c>
      <c r="B491" s="659" t="s">
        <v>5020</v>
      </c>
      <c r="C491" s="659" t="s">
        <v>4571</v>
      </c>
      <c r="D491" s="659" t="s">
        <v>4705</v>
      </c>
      <c r="E491" s="659" t="s">
        <v>4706</v>
      </c>
      <c r="F491" s="674"/>
      <c r="G491" s="674"/>
      <c r="H491" s="674"/>
      <c r="I491" s="674"/>
      <c r="J491" s="674">
        <v>1</v>
      </c>
      <c r="K491" s="674">
        <v>16137.22</v>
      </c>
      <c r="L491" s="674"/>
      <c r="M491" s="674">
        <v>16137.22</v>
      </c>
      <c r="N491" s="674">
        <v>2</v>
      </c>
      <c r="O491" s="674">
        <v>32274.44</v>
      </c>
      <c r="P491" s="664"/>
      <c r="Q491" s="675">
        <v>16137.22</v>
      </c>
    </row>
    <row r="492" spans="1:17" ht="14.4" customHeight="1" x14ac:dyDescent="0.3">
      <c r="A492" s="658" t="s">
        <v>516</v>
      </c>
      <c r="B492" s="659" t="s">
        <v>5020</v>
      </c>
      <c r="C492" s="659" t="s">
        <v>4571</v>
      </c>
      <c r="D492" s="659" t="s">
        <v>4707</v>
      </c>
      <c r="E492" s="659" t="s">
        <v>4708</v>
      </c>
      <c r="F492" s="674"/>
      <c r="G492" s="674"/>
      <c r="H492" s="674"/>
      <c r="I492" s="674"/>
      <c r="J492" s="674">
        <v>5</v>
      </c>
      <c r="K492" s="674">
        <v>8290</v>
      </c>
      <c r="L492" s="674"/>
      <c r="M492" s="674">
        <v>1658</v>
      </c>
      <c r="N492" s="674">
        <v>6</v>
      </c>
      <c r="O492" s="674">
        <v>9948</v>
      </c>
      <c r="P492" s="664"/>
      <c r="Q492" s="675">
        <v>1658</v>
      </c>
    </row>
    <row r="493" spans="1:17" ht="14.4" customHeight="1" x14ac:dyDescent="0.3">
      <c r="A493" s="658" t="s">
        <v>516</v>
      </c>
      <c r="B493" s="659" t="s">
        <v>5020</v>
      </c>
      <c r="C493" s="659" t="s">
        <v>4571</v>
      </c>
      <c r="D493" s="659" t="s">
        <v>4709</v>
      </c>
      <c r="E493" s="659" t="s">
        <v>4710</v>
      </c>
      <c r="F493" s="674"/>
      <c r="G493" s="674"/>
      <c r="H493" s="674"/>
      <c r="I493" s="674"/>
      <c r="J493" s="674"/>
      <c r="K493" s="674"/>
      <c r="L493" s="674"/>
      <c r="M493" s="674"/>
      <c r="N493" s="674">
        <v>1</v>
      </c>
      <c r="O493" s="674">
        <v>8449.4699999999993</v>
      </c>
      <c r="P493" s="664"/>
      <c r="Q493" s="675">
        <v>8449.4699999999993</v>
      </c>
    </row>
    <row r="494" spans="1:17" ht="14.4" customHeight="1" x14ac:dyDescent="0.3">
      <c r="A494" s="658" t="s">
        <v>516</v>
      </c>
      <c r="B494" s="659" t="s">
        <v>5020</v>
      </c>
      <c r="C494" s="659" t="s">
        <v>4571</v>
      </c>
      <c r="D494" s="659" t="s">
        <v>4711</v>
      </c>
      <c r="E494" s="659" t="s">
        <v>4699</v>
      </c>
      <c r="F494" s="674">
        <v>2</v>
      </c>
      <c r="G494" s="674">
        <v>16051.2</v>
      </c>
      <c r="H494" s="674">
        <v>1</v>
      </c>
      <c r="I494" s="674">
        <v>8025.6</v>
      </c>
      <c r="J494" s="674"/>
      <c r="K494" s="674"/>
      <c r="L494" s="674"/>
      <c r="M494" s="674"/>
      <c r="N494" s="674"/>
      <c r="O494" s="674"/>
      <c r="P494" s="664"/>
      <c r="Q494" s="675"/>
    </row>
    <row r="495" spans="1:17" ht="14.4" customHeight="1" x14ac:dyDescent="0.3">
      <c r="A495" s="658" t="s">
        <v>516</v>
      </c>
      <c r="B495" s="659" t="s">
        <v>5020</v>
      </c>
      <c r="C495" s="659" t="s">
        <v>4571</v>
      </c>
      <c r="D495" s="659" t="s">
        <v>4712</v>
      </c>
      <c r="E495" s="659" t="s">
        <v>4713</v>
      </c>
      <c r="F495" s="674">
        <v>25</v>
      </c>
      <c r="G495" s="674">
        <v>28059.5</v>
      </c>
      <c r="H495" s="674">
        <v>1</v>
      </c>
      <c r="I495" s="674">
        <v>1122.3800000000001</v>
      </c>
      <c r="J495" s="674">
        <v>37</v>
      </c>
      <c r="K495" s="674">
        <v>41528.06</v>
      </c>
      <c r="L495" s="674">
        <v>1.48</v>
      </c>
      <c r="M495" s="674">
        <v>1122.3799999999999</v>
      </c>
      <c r="N495" s="674">
        <v>69</v>
      </c>
      <c r="O495" s="674">
        <v>77444.22</v>
      </c>
      <c r="P495" s="664">
        <v>2.7600000000000002</v>
      </c>
      <c r="Q495" s="675">
        <v>1122.3800000000001</v>
      </c>
    </row>
    <row r="496" spans="1:17" ht="14.4" customHeight="1" x14ac:dyDescent="0.3">
      <c r="A496" s="658" t="s">
        <v>516</v>
      </c>
      <c r="B496" s="659" t="s">
        <v>5020</v>
      </c>
      <c r="C496" s="659" t="s">
        <v>4571</v>
      </c>
      <c r="D496" s="659" t="s">
        <v>4714</v>
      </c>
      <c r="E496" s="659" t="s">
        <v>4715</v>
      </c>
      <c r="F496" s="674">
        <v>20</v>
      </c>
      <c r="G496" s="674">
        <v>35752</v>
      </c>
      <c r="H496" s="674">
        <v>1</v>
      </c>
      <c r="I496" s="674">
        <v>1787.6</v>
      </c>
      <c r="J496" s="674">
        <v>15</v>
      </c>
      <c r="K496" s="674">
        <v>26814</v>
      </c>
      <c r="L496" s="674">
        <v>0.75</v>
      </c>
      <c r="M496" s="674">
        <v>1787.6</v>
      </c>
      <c r="N496" s="674">
        <v>25</v>
      </c>
      <c r="O496" s="674">
        <v>44690</v>
      </c>
      <c r="P496" s="664">
        <v>1.25</v>
      </c>
      <c r="Q496" s="675">
        <v>1787.6</v>
      </c>
    </row>
    <row r="497" spans="1:17" ht="14.4" customHeight="1" x14ac:dyDescent="0.3">
      <c r="A497" s="658" t="s">
        <v>516</v>
      </c>
      <c r="B497" s="659" t="s">
        <v>5020</v>
      </c>
      <c r="C497" s="659" t="s">
        <v>4571</v>
      </c>
      <c r="D497" s="659" t="s">
        <v>4718</v>
      </c>
      <c r="E497" s="659" t="s">
        <v>4719</v>
      </c>
      <c r="F497" s="674"/>
      <c r="G497" s="674"/>
      <c r="H497" s="674"/>
      <c r="I497" s="674"/>
      <c r="J497" s="674"/>
      <c r="K497" s="674"/>
      <c r="L497" s="674"/>
      <c r="M497" s="674"/>
      <c r="N497" s="674">
        <v>1</v>
      </c>
      <c r="O497" s="674">
        <v>72421.09</v>
      </c>
      <c r="P497" s="664"/>
      <c r="Q497" s="675">
        <v>72421.09</v>
      </c>
    </row>
    <row r="498" spans="1:17" ht="14.4" customHeight="1" x14ac:dyDescent="0.3">
      <c r="A498" s="658" t="s">
        <v>516</v>
      </c>
      <c r="B498" s="659" t="s">
        <v>5020</v>
      </c>
      <c r="C498" s="659" t="s">
        <v>4571</v>
      </c>
      <c r="D498" s="659" t="s">
        <v>4723</v>
      </c>
      <c r="E498" s="659" t="s">
        <v>4724</v>
      </c>
      <c r="F498" s="674">
        <v>1</v>
      </c>
      <c r="G498" s="674">
        <v>12500</v>
      </c>
      <c r="H498" s="674">
        <v>1</v>
      </c>
      <c r="I498" s="674">
        <v>12500</v>
      </c>
      <c r="J498" s="674"/>
      <c r="K498" s="674"/>
      <c r="L498" s="674"/>
      <c r="M498" s="674"/>
      <c r="N498" s="674">
        <v>1</v>
      </c>
      <c r="O498" s="674">
        <v>12500</v>
      </c>
      <c r="P498" s="664">
        <v>1</v>
      </c>
      <c r="Q498" s="675">
        <v>12500</v>
      </c>
    </row>
    <row r="499" spans="1:17" ht="14.4" customHeight="1" x14ac:dyDescent="0.3">
      <c r="A499" s="658" t="s">
        <v>516</v>
      </c>
      <c r="B499" s="659" t="s">
        <v>5020</v>
      </c>
      <c r="C499" s="659" t="s">
        <v>4571</v>
      </c>
      <c r="D499" s="659" t="s">
        <v>4725</v>
      </c>
      <c r="E499" s="659" t="s">
        <v>4726</v>
      </c>
      <c r="F499" s="674"/>
      <c r="G499" s="674"/>
      <c r="H499" s="674"/>
      <c r="I499" s="674"/>
      <c r="J499" s="674">
        <v>1</v>
      </c>
      <c r="K499" s="674">
        <v>57507</v>
      </c>
      <c r="L499" s="674"/>
      <c r="M499" s="674">
        <v>57507</v>
      </c>
      <c r="N499" s="674"/>
      <c r="O499" s="674"/>
      <c r="P499" s="664"/>
      <c r="Q499" s="675"/>
    </row>
    <row r="500" spans="1:17" ht="14.4" customHeight="1" x14ac:dyDescent="0.3">
      <c r="A500" s="658" t="s">
        <v>516</v>
      </c>
      <c r="B500" s="659" t="s">
        <v>5020</v>
      </c>
      <c r="C500" s="659" t="s">
        <v>4571</v>
      </c>
      <c r="D500" s="659" t="s">
        <v>4727</v>
      </c>
      <c r="E500" s="659" t="s">
        <v>4728</v>
      </c>
      <c r="F500" s="674">
        <v>1</v>
      </c>
      <c r="G500" s="674">
        <v>41638</v>
      </c>
      <c r="H500" s="674">
        <v>1</v>
      </c>
      <c r="I500" s="674">
        <v>41638</v>
      </c>
      <c r="J500" s="674"/>
      <c r="K500" s="674"/>
      <c r="L500" s="674"/>
      <c r="M500" s="674"/>
      <c r="N500" s="674"/>
      <c r="O500" s="674"/>
      <c r="P500" s="664"/>
      <c r="Q500" s="675"/>
    </row>
    <row r="501" spans="1:17" ht="14.4" customHeight="1" x14ac:dyDescent="0.3">
      <c r="A501" s="658" t="s">
        <v>516</v>
      </c>
      <c r="B501" s="659" t="s">
        <v>5020</v>
      </c>
      <c r="C501" s="659" t="s">
        <v>4571</v>
      </c>
      <c r="D501" s="659" t="s">
        <v>4729</v>
      </c>
      <c r="E501" s="659" t="s">
        <v>4730</v>
      </c>
      <c r="F501" s="674">
        <v>1</v>
      </c>
      <c r="G501" s="674">
        <v>13210</v>
      </c>
      <c r="H501" s="674">
        <v>1</v>
      </c>
      <c r="I501" s="674">
        <v>13210</v>
      </c>
      <c r="J501" s="674">
        <v>1</v>
      </c>
      <c r="K501" s="674">
        <v>13690.36</v>
      </c>
      <c r="L501" s="674">
        <v>1.0363633610900833</v>
      </c>
      <c r="M501" s="674">
        <v>13690.36</v>
      </c>
      <c r="N501" s="674">
        <v>4</v>
      </c>
      <c r="O501" s="674">
        <v>54761.440000000002</v>
      </c>
      <c r="P501" s="664">
        <v>4.1454534443603333</v>
      </c>
      <c r="Q501" s="675">
        <v>13690.36</v>
      </c>
    </row>
    <row r="502" spans="1:17" ht="14.4" customHeight="1" x14ac:dyDescent="0.3">
      <c r="A502" s="658" t="s">
        <v>516</v>
      </c>
      <c r="B502" s="659" t="s">
        <v>5020</v>
      </c>
      <c r="C502" s="659" t="s">
        <v>4571</v>
      </c>
      <c r="D502" s="659" t="s">
        <v>4731</v>
      </c>
      <c r="E502" s="659" t="s">
        <v>4732</v>
      </c>
      <c r="F502" s="674">
        <v>1</v>
      </c>
      <c r="G502" s="674">
        <v>19400</v>
      </c>
      <c r="H502" s="674">
        <v>1</v>
      </c>
      <c r="I502" s="674">
        <v>19400</v>
      </c>
      <c r="J502" s="674">
        <v>2</v>
      </c>
      <c r="K502" s="674">
        <v>38800</v>
      </c>
      <c r="L502" s="674">
        <v>2</v>
      </c>
      <c r="M502" s="674">
        <v>19400</v>
      </c>
      <c r="N502" s="674">
        <v>2</v>
      </c>
      <c r="O502" s="674">
        <v>38800</v>
      </c>
      <c r="P502" s="664">
        <v>2</v>
      </c>
      <c r="Q502" s="675">
        <v>19400</v>
      </c>
    </row>
    <row r="503" spans="1:17" ht="14.4" customHeight="1" x14ac:dyDescent="0.3">
      <c r="A503" s="658" t="s">
        <v>516</v>
      </c>
      <c r="B503" s="659" t="s">
        <v>5020</v>
      </c>
      <c r="C503" s="659" t="s">
        <v>4571</v>
      </c>
      <c r="D503" s="659" t="s">
        <v>4737</v>
      </c>
      <c r="E503" s="659" t="s">
        <v>4738</v>
      </c>
      <c r="F503" s="674"/>
      <c r="G503" s="674"/>
      <c r="H503" s="674"/>
      <c r="I503" s="674"/>
      <c r="J503" s="674"/>
      <c r="K503" s="674"/>
      <c r="L503" s="674"/>
      <c r="M503" s="674"/>
      <c r="N503" s="674">
        <v>2</v>
      </c>
      <c r="O503" s="674">
        <v>17367.38</v>
      </c>
      <c r="P503" s="664"/>
      <c r="Q503" s="675">
        <v>8683.69</v>
      </c>
    </row>
    <row r="504" spans="1:17" ht="14.4" customHeight="1" x14ac:dyDescent="0.3">
      <c r="A504" s="658" t="s">
        <v>516</v>
      </c>
      <c r="B504" s="659" t="s">
        <v>5020</v>
      </c>
      <c r="C504" s="659" t="s">
        <v>4571</v>
      </c>
      <c r="D504" s="659" t="s">
        <v>5080</v>
      </c>
      <c r="E504" s="659" t="s">
        <v>4359</v>
      </c>
      <c r="F504" s="674"/>
      <c r="G504" s="674"/>
      <c r="H504" s="674"/>
      <c r="I504" s="674"/>
      <c r="J504" s="674">
        <v>1</v>
      </c>
      <c r="K504" s="674">
        <v>181500</v>
      </c>
      <c r="L504" s="674"/>
      <c r="M504" s="674">
        <v>181500</v>
      </c>
      <c r="N504" s="674"/>
      <c r="O504" s="674"/>
      <c r="P504" s="664"/>
      <c r="Q504" s="675"/>
    </row>
    <row r="505" spans="1:17" ht="14.4" customHeight="1" x14ac:dyDescent="0.3">
      <c r="A505" s="658" t="s">
        <v>516</v>
      </c>
      <c r="B505" s="659" t="s">
        <v>5020</v>
      </c>
      <c r="C505" s="659" t="s">
        <v>4571</v>
      </c>
      <c r="D505" s="659" t="s">
        <v>4745</v>
      </c>
      <c r="E505" s="659" t="s">
        <v>4746</v>
      </c>
      <c r="F505" s="674"/>
      <c r="G505" s="674"/>
      <c r="H505" s="674"/>
      <c r="I505" s="674"/>
      <c r="J505" s="674"/>
      <c r="K505" s="674"/>
      <c r="L505" s="674"/>
      <c r="M505" s="674"/>
      <c r="N505" s="674">
        <v>1</v>
      </c>
      <c r="O505" s="674">
        <v>1430.18</v>
      </c>
      <c r="P505" s="664"/>
      <c r="Q505" s="675">
        <v>1430.18</v>
      </c>
    </row>
    <row r="506" spans="1:17" ht="14.4" customHeight="1" x14ac:dyDescent="0.3">
      <c r="A506" s="658" t="s">
        <v>516</v>
      </c>
      <c r="B506" s="659" t="s">
        <v>5020</v>
      </c>
      <c r="C506" s="659" t="s">
        <v>4571</v>
      </c>
      <c r="D506" s="659" t="s">
        <v>5081</v>
      </c>
      <c r="E506" s="659" t="s">
        <v>4577</v>
      </c>
      <c r="F506" s="674"/>
      <c r="G506" s="674"/>
      <c r="H506" s="674"/>
      <c r="I506" s="674"/>
      <c r="J506" s="674">
        <v>1</v>
      </c>
      <c r="K506" s="674">
        <v>12900</v>
      </c>
      <c r="L506" s="674"/>
      <c r="M506" s="674">
        <v>12900</v>
      </c>
      <c r="N506" s="674">
        <v>1</v>
      </c>
      <c r="O506" s="674">
        <v>12900</v>
      </c>
      <c r="P506" s="664"/>
      <c r="Q506" s="675">
        <v>12900</v>
      </c>
    </row>
    <row r="507" spans="1:17" ht="14.4" customHeight="1" x14ac:dyDescent="0.3">
      <c r="A507" s="658" t="s">
        <v>516</v>
      </c>
      <c r="B507" s="659" t="s">
        <v>5020</v>
      </c>
      <c r="C507" s="659" t="s">
        <v>4364</v>
      </c>
      <c r="D507" s="659" t="s">
        <v>5082</v>
      </c>
      <c r="E507" s="659" t="s">
        <v>5083</v>
      </c>
      <c r="F507" s="674">
        <v>415</v>
      </c>
      <c r="G507" s="674">
        <v>13262940</v>
      </c>
      <c r="H507" s="674">
        <v>1</v>
      </c>
      <c r="I507" s="674">
        <v>31958.891566265062</v>
      </c>
      <c r="J507" s="674">
        <v>346</v>
      </c>
      <c r="K507" s="674">
        <v>11060088</v>
      </c>
      <c r="L507" s="674">
        <v>0.83390922374677112</v>
      </c>
      <c r="M507" s="674">
        <v>31965.57225433526</v>
      </c>
      <c r="N507" s="674">
        <v>387</v>
      </c>
      <c r="O507" s="674">
        <v>12370842</v>
      </c>
      <c r="P507" s="664">
        <v>0.93273753783097868</v>
      </c>
      <c r="Q507" s="675">
        <v>31966</v>
      </c>
    </row>
    <row r="508" spans="1:17" ht="14.4" customHeight="1" x14ac:dyDescent="0.3">
      <c r="A508" s="658" t="s">
        <v>516</v>
      </c>
      <c r="B508" s="659" t="s">
        <v>5020</v>
      </c>
      <c r="C508" s="659" t="s">
        <v>4364</v>
      </c>
      <c r="D508" s="659" t="s">
        <v>5084</v>
      </c>
      <c r="E508" s="659" t="s">
        <v>5085</v>
      </c>
      <c r="F508" s="674">
        <v>4</v>
      </c>
      <c r="G508" s="674">
        <v>47556</v>
      </c>
      <c r="H508" s="674">
        <v>1</v>
      </c>
      <c r="I508" s="674">
        <v>11889</v>
      </c>
      <c r="J508" s="674">
        <v>8</v>
      </c>
      <c r="K508" s="674">
        <v>95174</v>
      </c>
      <c r="L508" s="674">
        <v>2.0013037261334006</v>
      </c>
      <c r="M508" s="674">
        <v>11896.75</v>
      </c>
      <c r="N508" s="674">
        <v>13</v>
      </c>
      <c r="O508" s="674">
        <v>154661</v>
      </c>
      <c r="P508" s="664">
        <v>3.2521868954495754</v>
      </c>
      <c r="Q508" s="675">
        <v>11897</v>
      </c>
    </row>
    <row r="509" spans="1:17" ht="14.4" customHeight="1" x14ac:dyDescent="0.3">
      <c r="A509" s="658" t="s">
        <v>516</v>
      </c>
      <c r="B509" s="659" t="s">
        <v>5020</v>
      </c>
      <c r="C509" s="659" t="s">
        <v>4364</v>
      </c>
      <c r="D509" s="659" t="s">
        <v>4367</v>
      </c>
      <c r="E509" s="659" t="s">
        <v>4368</v>
      </c>
      <c r="F509" s="674">
        <v>42</v>
      </c>
      <c r="G509" s="674">
        <v>28176</v>
      </c>
      <c r="H509" s="674">
        <v>1</v>
      </c>
      <c r="I509" s="674">
        <v>670.85714285714289</v>
      </c>
      <c r="J509" s="674">
        <v>13</v>
      </c>
      <c r="K509" s="674">
        <v>8489</v>
      </c>
      <c r="L509" s="674">
        <v>0.30128478137421921</v>
      </c>
      <c r="M509" s="674">
        <v>653</v>
      </c>
      <c r="N509" s="674"/>
      <c r="O509" s="674"/>
      <c r="P509" s="664"/>
      <c r="Q509" s="675"/>
    </row>
    <row r="510" spans="1:17" ht="14.4" customHeight="1" x14ac:dyDescent="0.3">
      <c r="A510" s="658" t="s">
        <v>516</v>
      </c>
      <c r="B510" s="659" t="s">
        <v>5020</v>
      </c>
      <c r="C510" s="659" t="s">
        <v>4364</v>
      </c>
      <c r="D510" s="659" t="s">
        <v>4449</v>
      </c>
      <c r="E510" s="659" t="s">
        <v>4450</v>
      </c>
      <c r="F510" s="674"/>
      <c r="G510" s="674"/>
      <c r="H510" s="674"/>
      <c r="I510" s="674"/>
      <c r="J510" s="674">
        <v>4</v>
      </c>
      <c r="K510" s="674">
        <v>928</v>
      </c>
      <c r="L510" s="674"/>
      <c r="M510" s="674">
        <v>232</v>
      </c>
      <c r="N510" s="674"/>
      <c r="O510" s="674"/>
      <c r="P510" s="664"/>
      <c r="Q510" s="675"/>
    </row>
    <row r="511" spans="1:17" ht="14.4" customHeight="1" x14ac:dyDescent="0.3">
      <c r="A511" s="658" t="s">
        <v>516</v>
      </c>
      <c r="B511" s="659" t="s">
        <v>5020</v>
      </c>
      <c r="C511" s="659" t="s">
        <v>4364</v>
      </c>
      <c r="D511" s="659" t="s">
        <v>5086</v>
      </c>
      <c r="E511" s="659" t="s">
        <v>5087</v>
      </c>
      <c r="F511" s="674">
        <v>97</v>
      </c>
      <c r="G511" s="674">
        <v>904040</v>
      </c>
      <c r="H511" s="674">
        <v>1</v>
      </c>
      <c r="I511" s="674">
        <v>9320</v>
      </c>
      <c r="J511" s="674">
        <v>28</v>
      </c>
      <c r="K511" s="674">
        <v>260960</v>
      </c>
      <c r="L511" s="674">
        <v>0.28865979381443296</v>
      </c>
      <c r="M511" s="674">
        <v>9320</v>
      </c>
      <c r="N511" s="674">
        <v>27</v>
      </c>
      <c r="O511" s="674">
        <v>251640</v>
      </c>
      <c r="P511" s="664">
        <v>0.27835051546391754</v>
      </c>
      <c r="Q511" s="675">
        <v>9320</v>
      </c>
    </row>
    <row r="512" spans="1:17" ht="14.4" customHeight="1" x14ac:dyDescent="0.3">
      <c r="A512" s="658" t="s">
        <v>516</v>
      </c>
      <c r="B512" s="659" t="s">
        <v>5020</v>
      </c>
      <c r="C512" s="659" t="s">
        <v>4364</v>
      </c>
      <c r="D512" s="659" t="s">
        <v>4778</v>
      </c>
      <c r="E512" s="659" t="s">
        <v>4779</v>
      </c>
      <c r="F512" s="674">
        <v>0</v>
      </c>
      <c r="G512" s="674">
        <v>0</v>
      </c>
      <c r="H512" s="674"/>
      <c r="I512" s="674"/>
      <c r="J512" s="674">
        <v>0</v>
      </c>
      <c r="K512" s="674">
        <v>0</v>
      </c>
      <c r="L512" s="674"/>
      <c r="M512" s="674"/>
      <c r="N512" s="674">
        <v>0</v>
      </c>
      <c r="O512" s="674">
        <v>0</v>
      </c>
      <c r="P512" s="664"/>
      <c r="Q512" s="675"/>
    </row>
    <row r="513" spans="1:17" ht="14.4" customHeight="1" x14ac:dyDescent="0.3">
      <c r="A513" s="658" t="s">
        <v>516</v>
      </c>
      <c r="B513" s="659" t="s">
        <v>5020</v>
      </c>
      <c r="C513" s="659" t="s">
        <v>4364</v>
      </c>
      <c r="D513" s="659" t="s">
        <v>4780</v>
      </c>
      <c r="E513" s="659" t="s">
        <v>4781</v>
      </c>
      <c r="F513" s="674">
        <v>500</v>
      </c>
      <c r="G513" s="674">
        <v>0</v>
      </c>
      <c r="H513" s="674"/>
      <c r="I513" s="674">
        <v>0</v>
      </c>
      <c r="J513" s="674">
        <v>340</v>
      </c>
      <c r="K513" s="674">
        <v>0</v>
      </c>
      <c r="L513" s="674"/>
      <c r="M513" s="674">
        <v>0</v>
      </c>
      <c r="N513" s="674">
        <v>482</v>
      </c>
      <c r="O513" s="674">
        <v>0</v>
      </c>
      <c r="P513" s="664"/>
      <c r="Q513" s="675">
        <v>0</v>
      </c>
    </row>
    <row r="514" spans="1:17" ht="14.4" customHeight="1" x14ac:dyDescent="0.3">
      <c r="A514" s="658" t="s">
        <v>516</v>
      </c>
      <c r="B514" s="659" t="s">
        <v>5020</v>
      </c>
      <c r="C514" s="659" t="s">
        <v>4364</v>
      </c>
      <c r="D514" s="659" t="s">
        <v>4381</v>
      </c>
      <c r="E514" s="659" t="s">
        <v>4382</v>
      </c>
      <c r="F514" s="674">
        <v>21</v>
      </c>
      <c r="G514" s="674">
        <v>0</v>
      </c>
      <c r="H514" s="674"/>
      <c r="I514" s="674">
        <v>0</v>
      </c>
      <c r="J514" s="674"/>
      <c r="K514" s="674"/>
      <c r="L514" s="674"/>
      <c r="M514" s="674"/>
      <c r="N514" s="674"/>
      <c r="O514" s="674"/>
      <c r="P514" s="664"/>
      <c r="Q514" s="675"/>
    </row>
    <row r="515" spans="1:17" ht="14.4" customHeight="1" x14ac:dyDescent="0.3">
      <c r="A515" s="658" t="s">
        <v>516</v>
      </c>
      <c r="B515" s="659" t="s">
        <v>5020</v>
      </c>
      <c r="C515" s="659" t="s">
        <v>4364</v>
      </c>
      <c r="D515" s="659" t="s">
        <v>5088</v>
      </c>
      <c r="E515" s="659" t="s">
        <v>5089</v>
      </c>
      <c r="F515" s="674">
        <v>3</v>
      </c>
      <c r="G515" s="674">
        <v>0</v>
      </c>
      <c r="H515" s="674"/>
      <c r="I515" s="674">
        <v>0</v>
      </c>
      <c r="J515" s="674">
        <v>6</v>
      </c>
      <c r="K515" s="674">
        <v>0</v>
      </c>
      <c r="L515" s="674"/>
      <c r="M515" s="674">
        <v>0</v>
      </c>
      <c r="N515" s="674">
        <v>1</v>
      </c>
      <c r="O515" s="674">
        <v>0</v>
      </c>
      <c r="P515" s="664"/>
      <c r="Q515" s="675">
        <v>0</v>
      </c>
    </row>
    <row r="516" spans="1:17" ht="14.4" customHeight="1" x14ac:dyDescent="0.3">
      <c r="A516" s="658" t="s">
        <v>516</v>
      </c>
      <c r="B516" s="659" t="s">
        <v>5020</v>
      </c>
      <c r="C516" s="659" t="s">
        <v>4364</v>
      </c>
      <c r="D516" s="659" t="s">
        <v>4782</v>
      </c>
      <c r="E516" s="659" t="s">
        <v>4783</v>
      </c>
      <c r="F516" s="674">
        <v>1</v>
      </c>
      <c r="G516" s="674">
        <v>0</v>
      </c>
      <c r="H516" s="674"/>
      <c r="I516" s="674">
        <v>0</v>
      </c>
      <c r="J516" s="674">
        <v>1</v>
      </c>
      <c r="K516" s="674">
        <v>0</v>
      </c>
      <c r="L516" s="674"/>
      <c r="M516" s="674">
        <v>0</v>
      </c>
      <c r="N516" s="674"/>
      <c r="O516" s="674"/>
      <c r="P516" s="664"/>
      <c r="Q516" s="675"/>
    </row>
    <row r="517" spans="1:17" ht="14.4" customHeight="1" x14ac:dyDescent="0.3">
      <c r="A517" s="658" t="s">
        <v>516</v>
      </c>
      <c r="B517" s="659" t="s">
        <v>5020</v>
      </c>
      <c r="C517" s="659" t="s">
        <v>4364</v>
      </c>
      <c r="D517" s="659" t="s">
        <v>5090</v>
      </c>
      <c r="E517" s="659" t="s">
        <v>5089</v>
      </c>
      <c r="F517" s="674">
        <v>1</v>
      </c>
      <c r="G517" s="674">
        <v>0</v>
      </c>
      <c r="H517" s="674"/>
      <c r="I517" s="674">
        <v>0</v>
      </c>
      <c r="J517" s="674">
        <v>1</v>
      </c>
      <c r="K517" s="674">
        <v>0</v>
      </c>
      <c r="L517" s="674"/>
      <c r="M517" s="674">
        <v>0</v>
      </c>
      <c r="N517" s="674"/>
      <c r="O517" s="674"/>
      <c r="P517" s="664"/>
      <c r="Q517" s="675"/>
    </row>
    <row r="518" spans="1:17" ht="14.4" customHeight="1" x14ac:dyDescent="0.3">
      <c r="A518" s="658" t="s">
        <v>516</v>
      </c>
      <c r="B518" s="659" t="s">
        <v>5020</v>
      </c>
      <c r="C518" s="659" t="s">
        <v>4364</v>
      </c>
      <c r="D518" s="659" t="s">
        <v>4861</v>
      </c>
      <c r="E518" s="659" t="s">
        <v>4862</v>
      </c>
      <c r="F518" s="674">
        <v>87</v>
      </c>
      <c r="G518" s="674">
        <v>0</v>
      </c>
      <c r="H518" s="674"/>
      <c r="I518" s="674">
        <v>0</v>
      </c>
      <c r="J518" s="674">
        <v>145</v>
      </c>
      <c r="K518" s="674">
        <v>0</v>
      </c>
      <c r="L518" s="674"/>
      <c r="M518" s="674">
        <v>0</v>
      </c>
      <c r="N518" s="674"/>
      <c r="O518" s="674"/>
      <c r="P518" s="664"/>
      <c r="Q518" s="675"/>
    </row>
    <row r="519" spans="1:17" ht="14.4" customHeight="1" x14ac:dyDescent="0.3">
      <c r="A519" s="658" t="s">
        <v>516</v>
      </c>
      <c r="B519" s="659" t="s">
        <v>5020</v>
      </c>
      <c r="C519" s="659" t="s">
        <v>4364</v>
      </c>
      <c r="D519" s="659" t="s">
        <v>5091</v>
      </c>
      <c r="E519" s="659" t="s">
        <v>5089</v>
      </c>
      <c r="F519" s="674">
        <v>4</v>
      </c>
      <c r="G519" s="674">
        <v>0</v>
      </c>
      <c r="H519" s="674"/>
      <c r="I519" s="674">
        <v>0</v>
      </c>
      <c r="J519" s="674">
        <v>3</v>
      </c>
      <c r="K519" s="674">
        <v>0</v>
      </c>
      <c r="L519" s="674"/>
      <c r="M519" s="674">
        <v>0</v>
      </c>
      <c r="N519" s="674">
        <v>4</v>
      </c>
      <c r="O519" s="674">
        <v>0</v>
      </c>
      <c r="P519" s="664"/>
      <c r="Q519" s="675">
        <v>0</v>
      </c>
    </row>
    <row r="520" spans="1:17" ht="14.4" customHeight="1" x14ac:dyDescent="0.3">
      <c r="A520" s="658" t="s">
        <v>516</v>
      </c>
      <c r="B520" s="659" t="s">
        <v>5020</v>
      </c>
      <c r="C520" s="659" t="s">
        <v>4364</v>
      </c>
      <c r="D520" s="659" t="s">
        <v>4391</v>
      </c>
      <c r="E520" s="659" t="s">
        <v>4392</v>
      </c>
      <c r="F520" s="674">
        <v>10</v>
      </c>
      <c r="G520" s="674">
        <v>3550</v>
      </c>
      <c r="H520" s="674">
        <v>1</v>
      </c>
      <c r="I520" s="674">
        <v>355</v>
      </c>
      <c r="J520" s="674">
        <v>3</v>
      </c>
      <c r="K520" s="674">
        <v>981</v>
      </c>
      <c r="L520" s="674">
        <v>0.27633802816901409</v>
      </c>
      <c r="M520" s="674">
        <v>327</v>
      </c>
      <c r="N520" s="674"/>
      <c r="O520" s="674"/>
      <c r="P520" s="664"/>
      <c r="Q520" s="675"/>
    </row>
    <row r="521" spans="1:17" ht="14.4" customHeight="1" x14ac:dyDescent="0.3">
      <c r="A521" s="658" t="s">
        <v>516</v>
      </c>
      <c r="B521" s="659" t="s">
        <v>5020</v>
      </c>
      <c r="C521" s="659" t="s">
        <v>4364</v>
      </c>
      <c r="D521" s="659" t="s">
        <v>5092</v>
      </c>
      <c r="E521" s="659" t="s">
        <v>5093</v>
      </c>
      <c r="F521" s="674"/>
      <c r="G521" s="674"/>
      <c r="H521" s="674"/>
      <c r="I521" s="674"/>
      <c r="J521" s="674">
        <v>1</v>
      </c>
      <c r="K521" s="674">
        <v>5476</v>
      </c>
      <c r="L521" s="674"/>
      <c r="M521" s="674">
        <v>5476</v>
      </c>
      <c r="N521" s="674"/>
      <c r="O521" s="674"/>
      <c r="P521" s="664"/>
      <c r="Q521" s="675"/>
    </row>
    <row r="522" spans="1:17" ht="14.4" customHeight="1" x14ac:dyDescent="0.3">
      <c r="A522" s="658" t="s">
        <v>516</v>
      </c>
      <c r="B522" s="659" t="s">
        <v>5020</v>
      </c>
      <c r="C522" s="659" t="s">
        <v>4364</v>
      </c>
      <c r="D522" s="659" t="s">
        <v>4875</v>
      </c>
      <c r="E522" s="659" t="s">
        <v>4876</v>
      </c>
      <c r="F522" s="674"/>
      <c r="G522" s="674"/>
      <c r="H522" s="674"/>
      <c r="I522" s="674"/>
      <c r="J522" s="674">
        <v>1</v>
      </c>
      <c r="K522" s="674">
        <v>0</v>
      </c>
      <c r="L522" s="674"/>
      <c r="M522" s="674">
        <v>0</v>
      </c>
      <c r="N522" s="674"/>
      <c r="O522" s="674"/>
      <c r="P522" s="664"/>
      <c r="Q522" s="675"/>
    </row>
    <row r="523" spans="1:17" ht="14.4" customHeight="1" x14ac:dyDescent="0.3">
      <c r="A523" s="658" t="s">
        <v>516</v>
      </c>
      <c r="B523" s="659" t="s">
        <v>5020</v>
      </c>
      <c r="C523" s="659" t="s">
        <v>4364</v>
      </c>
      <c r="D523" s="659" t="s">
        <v>5094</v>
      </c>
      <c r="E523" s="659" t="s">
        <v>5095</v>
      </c>
      <c r="F523" s="674">
        <v>75</v>
      </c>
      <c r="G523" s="674">
        <v>1796868</v>
      </c>
      <c r="H523" s="674">
        <v>1</v>
      </c>
      <c r="I523" s="674">
        <v>23958.240000000002</v>
      </c>
      <c r="J523" s="674">
        <v>79</v>
      </c>
      <c r="K523" s="674">
        <v>1893262</v>
      </c>
      <c r="L523" s="674">
        <v>1.0536455655062029</v>
      </c>
      <c r="M523" s="674">
        <v>23965.3417721519</v>
      </c>
      <c r="N523" s="674">
        <v>63</v>
      </c>
      <c r="O523" s="674">
        <v>1509858</v>
      </c>
      <c r="P523" s="664">
        <v>0.84027207340772947</v>
      </c>
      <c r="Q523" s="675">
        <v>23966</v>
      </c>
    </row>
    <row r="524" spans="1:17" ht="14.4" customHeight="1" x14ac:dyDescent="0.3">
      <c r="A524" s="658" t="s">
        <v>516</v>
      </c>
      <c r="B524" s="659" t="s">
        <v>5020</v>
      </c>
      <c r="C524" s="659" t="s">
        <v>4364</v>
      </c>
      <c r="D524" s="659" t="s">
        <v>5096</v>
      </c>
      <c r="E524" s="659" t="s">
        <v>5097</v>
      </c>
      <c r="F524" s="674">
        <v>3</v>
      </c>
      <c r="G524" s="674">
        <v>19998</v>
      </c>
      <c r="H524" s="674">
        <v>1</v>
      </c>
      <c r="I524" s="674">
        <v>6666</v>
      </c>
      <c r="J524" s="674">
        <v>5</v>
      </c>
      <c r="K524" s="674">
        <v>33372</v>
      </c>
      <c r="L524" s="674">
        <v>1.6687668766876689</v>
      </c>
      <c r="M524" s="674">
        <v>6674.4</v>
      </c>
      <c r="N524" s="674">
        <v>4</v>
      </c>
      <c r="O524" s="674">
        <v>26704</v>
      </c>
      <c r="P524" s="664">
        <v>1.3353335333533354</v>
      </c>
      <c r="Q524" s="675">
        <v>6676</v>
      </c>
    </row>
    <row r="525" spans="1:17" ht="14.4" customHeight="1" x14ac:dyDescent="0.3">
      <c r="A525" s="658" t="s">
        <v>516</v>
      </c>
      <c r="B525" s="659" t="s">
        <v>5020</v>
      </c>
      <c r="C525" s="659" t="s">
        <v>4364</v>
      </c>
      <c r="D525" s="659" t="s">
        <v>5098</v>
      </c>
      <c r="E525" s="659" t="s">
        <v>5089</v>
      </c>
      <c r="F525" s="674">
        <v>5</v>
      </c>
      <c r="G525" s="674">
        <v>0</v>
      </c>
      <c r="H525" s="674"/>
      <c r="I525" s="674">
        <v>0</v>
      </c>
      <c r="J525" s="674"/>
      <c r="K525" s="674"/>
      <c r="L525" s="674"/>
      <c r="M525" s="674"/>
      <c r="N525" s="674">
        <v>4</v>
      </c>
      <c r="O525" s="674">
        <v>0</v>
      </c>
      <c r="P525" s="664"/>
      <c r="Q525" s="675">
        <v>0</v>
      </c>
    </row>
    <row r="526" spans="1:17" ht="14.4" customHeight="1" x14ac:dyDescent="0.3">
      <c r="A526" s="658" t="s">
        <v>516</v>
      </c>
      <c r="B526" s="659" t="s">
        <v>5020</v>
      </c>
      <c r="C526" s="659" t="s">
        <v>4364</v>
      </c>
      <c r="D526" s="659" t="s">
        <v>5099</v>
      </c>
      <c r="E526" s="659" t="s">
        <v>5100</v>
      </c>
      <c r="F526" s="674">
        <v>202</v>
      </c>
      <c r="G526" s="674">
        <v>5647664</v>
      </c>
      <c r="H526" s="674">
        <v>1</v>
      </c>
      <c r="I526" s="674">
        <v>27958.732673267328</v>
      </c>
      <c r="J526" s="674">
        <v>173</v>
      </c>
      <c r="K526" s="674">
        <v>4838014</v>
      </c>
      <c r="L526" s="674">
        <v>0.85663984259686832</v>
      </c>
      <c r="M526" s="674">
        <v>27965.398843930634</v>
      </c>
      <c r="N526" s="674">
        <v>179</v>
      </c>
      <c r="O526" s="674">
        <v>5005914</v>
      </c>
      <c r="P526" s="664">
        <v>0.8863689482943744</v>
      </c>
      <c r="Q526" s="675">
        <v>27966</v>
      </c>
    </row>
    <row r="527" spans="1:17" ht="14.4" customHeight="1" x14ac:dyDescent="0.3">
      <c r="A527" s="658" t="s">
        <v>516</v>
      </c>
      <c r="B527" s="659" t="s">
        <v>5020</v>
      </c>
      <c r="C527" s="659" t="s">
        <v>4364</v>
      </c>
      <c r="D527" s="659" t="s">
        <v>4426</v>
      </c>
      <c r="E527" s="659" t="s">
        <v>4427</v>
      </c>
      <c r="F527" s="674"/>
      <c r="G527" s="674"/>
      <c r="H527" s="674"/>
      <c r="I527" s="674"/>
      <c r="J527" s="674">
        <v>10</v>
      </c>
      <c r="K527" s="674">
        <v>3440</v>
      </c>
      <c r="L527" s="674"/>
      <c r="M527" s="674">
        <v>344</v>
      </c>
      <c r="N527" s="674"/>
      <c r="O527" s="674"/>
      <c r="P527" s="664"/>
      <c r="Q527" s="675"/>
    </row>
    <row r="528" spans="1:17" ht="14.4" customHeight="1" x14ac:dyDescent="0.3">
      <c r="A528" s="658" t="s">
        <v>516</v>
      </c>
      <c r="B528" s="659" t="s">
        <v>5020</v>
      </c>
      <c r="C528" s="659" t="s">
        <v>4364</v>
      </c>
      <c r="D528" s="659" t="s">
        <v>4896</v>
      </c>
      <c r="E528" s="659" t="s">
        <v>4897</v>
      </c>
      <c r="F528" s="674"/>
      <c r="G528" s="674"/>
      <c r="H528" s="674"/>
      <c r="I528" s="674"/>
      <c r="J528" s="674">
        <v>20</v>
      </c>
      <c r="K528" s="674">
        <v>6880</v>
      </c>
      <c r="L528" s="674"/>
      <c r="M528" s="674">
        <v>344</v>
      </c>
      <c r="N528" s="674">
        <v>27</v>
      </c>
      <c r="O528" s="674">
        <v>9336</v>
      </c>
      <c r="P528" s="664"/>
      <c r="Q528" s="675">
        <v>345.77777777777777</v>
      </c>
    </row>
    <row r="529" spans="1:17" ht="14.4" customHeight="1" x14ac:dyDescent="0.3">
      <c r="A529" s="658" t="s">
        <v>516</v>
      </c>
      <c r="B529" s="659" t="s">
        <v>5020</v>
      </c>
      <c r="C529" s="659" t="s">
        <v>4364</v>
      </c>
      <c r="D529" s="659" t="s">
        <v>4905</v>
      </c>
      <c r="E529" s="659" t="s">
        <v>4906</v>
      </c>
      <c r="F529" s="674">
        <v>1</v>
      </c>
      <c r="G529" s="674">
        <v>0</v>
      </c>
      <c r="H529" s="674"/>
      <c r="I529" s="674">
        <v>0</v>
      </c>
      <c r="J529" s="674">
        <v>1</v>
      </c>
      <c r="K529" s="674">
        <v>0</v>
      </c>
      <c r="L529" s="674"/>
      <c r="M529" s="674">
        <v>0</v>
      </c>
      <c r="N529" s="674"/>
      <c r="O529" s="674"/>
      <c r="P529" s="664"/>
      <c r="Q529" s="675"/>
    </row>
    <row r="530" spans="1:17" ht="14.4" customHeight="1" x14ac:dyDescent="0.3">
      <c r="A530" s="658" t="s">
        <v>516</v>
      </c>
      <c r="B530" s="659" t="s">
        <v>5020</v>
      </c>
      <c r="C530" s="659" t="s">
        <v>4364</v>
      </c>
      <c r="D530" s="659" t="s">
        <v>4451</v>
      </c>
      <c r="E530" s="659" t="s">
        <v>4452</v>
      </c>
      <c r="F530" s="674"/>
      <c r="G530" s="674"/>
      <c r="H530" s="674"/>
      <c r="I530" s="674"/>
      <c r="J530" s="674">
        <v>4</v>
      </c>
      <c r="K530" s="674">
        <v>928</v>
      </c>
      <c r="L530" s="674"/>
      <c r="M530" s="674">
        <v>232</v>
      </c>
      <c r="N530" s="674">
        <v>12</v>
      </c>
      <c r="O530" s="674">
        <v>2788</v>
      </c>
      <c r="P530" s="664"/>
      <c r="Q530" s="675">
        <v>232.33333333333334</v>
      </c>
    </row>
    <row r="531" spans="1:17" ht="14.4" customHeight="1" x14ac:dyDescent="0.3">
      <c r="A531" s="658" t="s">
        <v>516</v>
      </c>
      <c r="B531" s="659" t="s">
        <v>5020</v>
      </c>
      <c r="C531" s="659" t="s">
        <v>4364</v>
      </c>
      <c r="D531" s="659" t="s">
        <v>5101</v>
      </c>
      <c r="E531" s="659" t="s">
        <v>5089</v>
      </c>
      <c r="F531" s="674">
        <v>2</v>
      </c>
      <c r="G531" s="674">
        <v>0</v>
      </c>
      <c r="H531" s="674"/>
      <c r="I531" s="674">
        <v>0</v>
      </c>
      <c r="J531" s="674">
        <v>4</v>
      </c>
      <c r="K531" s="674">
        <v>0</v>
      </c>
      <c r="L531" s="674"/>
      <c r="M531" s="674">
        <v>0</v>
      </c>
      <c r="N531" s="674">
        <v>2</v>
      </c>
      <c r="O531" s="674">
        <v>0</v>
      </c>
      <c r="P531" s="664"/>
      <c r="Q531" s="675">
        <v>0</v>
      </c>
    </row>
    <row r="532" spans="1:17" ht="14.4" customHeight="1" x14ac:dyDescent="0.3">
      <c r="A532" s="658" t="s">
        <v>516</v>
      </c>
      <c r="B532" s="659" t="s">
        <v>5102</v>
      </c>
      <c r="C532" s="659" t="s">
        <v>4364</v>
      </c>
      <c r="D532" s="659" t="s">
        <v>5103</v>
      </c>
      <c r="E532" s="659" t="s">
        <v>5104</v>
      </c>
      <c r="F532" s="674">
        <v>1</v>
      </c>
      <c r="G532" s="674">
        <v>3966</v>
      </c>
      <c r="H532" s="674">
        <v>1</v>
      </c>
      <c r="I532" s="674">
        <v>3966</v>
      </c>
      <c r="J532" s="674"/>
      <c r="K532" s="674"/>
      <c r="L532" s="674"/>
      <c r="M532" s="674"/>
      <c r="N532" s="674"/>
      <c r="O532" s="674"/>
      <c r="P532" s="664"/>
      <c r="Q532" s="675"/>
    </row>
    <row r="533" spans="1:17" ht="14.4" customHeight="1" x14ac:dyDescent="0.3">
      <c r="A533" s="658" t="s">
        <v>516</v>
      </c>
      <c r="B533" s="659" t="s">
        <v>5102</v>
      </c>
      <c r="C533" s="659" t="s">
        <v>4364</v>
      </c>
      <c r="D533" s="659" t="s">
        <v>4387</v>
      </c>
      <c r="E533" s="659" t="s">
        <v>4388</v>
      </c>
      <c r="F533" s="674"/>
      <c r="G533" s="674"/>
      <c r="H533" s="674"/>
      <c r="I533" s="674"/>
      <c r="J533" s="674">
        <v>1</v>
      </c>
      <c r="K533" s="674">
        <v>81</v>
      </c>
      <c r="L533" s="674"/>
      <c r="M533" s="674">
        <v>81</v>
      </c>
      <c r="N533" s="674"/>
      <c r="O533" s="674"/>
      <c r="P533" s="664"/>
      <c r="Q533" s="675"/>
    </row>
    <row r="534" spans="1:17" ht="14.4" customHeight="1" x14ac:dyDescent="0.3">
      <c r="A534" s="658" t="s">
        <v>516</v>
      </c>
      <c r="B534" s="659" t="s">
        <v>5102</v>
      </c>
      <c r="C534" s="659" t="s">
        <v>4364</v>
      </c>
      <c r="D534" s="659" t="s">
        <v>4883</v>
      </c>
      <c r="E534" s="659" t="s">
        <v>4884</v>
      </c>
      <c r="F534" s="674"/>
      <c r="G534" s="674"/>
      <c r="H534" s="674"/>
      <c r="I534" s="674"/>
      <c r="J534" s="674"/>
      <c r="K534" s="674"/>
      <c r="L534" s="674"/>
      <c r="M534" s="674"/>
      <c r="N534" s="674">
        <v>1</v>
      </c>
      <c r="O534" s="674">
        <v>845</v>
      </c>
      <c r="P534" s="664"/>
      <c r="Q534" s="675">
        <v>845</v>
      </c>
    </row>
    <row r="535" spans="1:17" ht="14.4" customHeight="1" x14ac:dyDescent="0.3">
      <c r="A535" s="658" t="s">
        <v>516</v>
      </c>
      <c r="B535" s="659" t="s">
        <v>5102</v>
      </c>
      <c r="C535" s="659" t="s">
        <v>4364</v>
      </c>
      <c r="D535" s="659" t="s">
        <v>5105</v>
      </c>
      <c r="E535" s="659" t="s">
        <v>5106</v>
      </c>
      <c r="F535" s="674"/>
      <c r="G535" s="674"/>
      <c r="H535" s="674"/>
      <c r="I535" s="674"/>
      <c r="J535" s="674">
        <v>1</v>
      </c>
      <c r="K535" s="674">
        <v>1529</v>
      </c>
      <c r="L535" s="674"/>
      <c r="M535" s="674">
        <v>1529</v>
      </c>
      <c r="N535" s="674"/>
      <c r="O535" s="674"/>
      <c r="P535" s="664"/>
      <c r="Q535" s="675"/>
    </row>
    <row r="536" spans="1:17" ht="14.4" customHeight="1" x14ac:dyDescent="0.3">
      <c r="A536" s="658" t="s">
        <v>516</v>
      </c>
      <c r="B536" s="659" t="s">
        <v>5102</v>
      </c>
      <c r="C536" s="659" t="s">
        <v>4364</v>
      </c>
      <c r="D536" s="659" t="s">
        <v>5107</v>
      </c>
      <c r="E536" s="659" t="s">
        <v>5108</v>
      </c>
      <c r="F536" s="674">
        <v>1</v>
      </c>
      <c r="G536" s="674">
        <v>349</v>
      </c>
      <c r="H536" s="674">
        <v>1</v>
      </c>
      <c r="I536" s="674">
        <v>349</v>
      </c>
      <c r="J536" s="674"/>
      <c r="K536" s="674"/>
      <c r="L536" s="674"/>
      <c r="M536" s="674"/>
      <c r="N536" s="674"/>
      <c r="O536" s="674"/>
      <c r="P536" s="664"/>
      <c r="Q536" s="675"/>
    </row>
    <row r="537" spans="1:17" ht="14.4" customHeight="1" x14ac:dyDescent="0.3">
      <c r="A537" s="658" t="s">
        <v>516</v>
      </c>
      <c r="B537" s="659" t="s">
        <v>5102</v>
      </c>
      <c r="C537" s="659" t="s">
        <v>4364</v>
      </c>
      <c r="D537" s="659" t="s">
        <v>5109</v>
      </c>
      <c r="E537" s="659" t="s">
        <v>5110</v>
      </c>
      <c r="F537" s="674">
        <v>1</v>
      </c>
      <c r="G537" s="674">
        <v>1647</v>
      </c>
      <c r="H537" s="674">
        <v>1</v>
      </c>
      <c r="I537" s="674">
        <v>1647</v>
      </c>
      <c r="J537" s="674"/>
      <c r="K537" s="674"/>
      <c r="L537" s="674"/>
      <c r="M537" s="674"/>
      <c r="N537" s="674"/>
      <c r="O537" s="674"/>
      <c r="P537" s="664"/>
      <c r="Q537" s="675"/>
    </row>
    <row r="538" spans="1:17" ht="14.4" customHeight="1" x14ac:dyDescent="0.3">
      <c r="A538" s="658" t="s">
        <v>516</v>
      </c>
      <c r="B538" s="659" t="s">
        <v>5102</v>
      </c>
      <c r="C538" s="659" t="s">
        <v>4364</v>
      </c>
      <c r="D538" s="659" t="s">
        <v>5111</v>
      </c>
      <c r="E538" s="659" t="s">
        <v>5112</v>
      </c>
      <c r="F538" s="674"/>
      <c r="G538" s="674"/>
      <c r="H538" s="674"/>
      <c r="I538" s="674"/>
      <c r="J538" s="674">
        <v>1</v>
      </c>
      <c r="K538" s="674">
        <v>686</v>
      </c>
      <c r="L538" s="674"/>
      <c r="M538" s="674">
        <v>686</v>
      </c>
      <c r="N538" s="674"/>
      <c r="O538" s="674"/>
      <c r="P538" s="664"/>
      <c r="Q538" s="675"/>
    </row>
    <row r="539" spans="1:17" ht="14.4" customHeight="1" x14ac:dyDescent="0.3">
      <c r="A539" s="658" t="s">
        <v>516</v>
      </c>
      <c r="B539" s="659" t="s">
        <v>5102</v>
      </c>
      <c r="C539" s="659" t="s">
        <v>4364</v>
      </c>
      <c r="D539" s="659" t="s">
        <v>5113</v>
      </c>
      <c r="E539" s="659" t="s">
        <v>5114</v>
      </c>
      <c r="F539" s="674"/>
      <c r="G539" s="674"/>
      <c r="H539" s="674"/>
      <c r="I539" s="674"/>
      <c r="J539" s="674">
        <v>1</v>
      </c>
      <c r="K539" s="674">
        <v>1796</v>
      </c>
      <c r="L539" s="674"/>
      <c r="M539" s="674">
        <v>1796</v>
      </c>
      <c r="N539" s="674"/>
      <c r="O539" s="674"/>
      <c r="P539" s="664"/>
      <c r="Q539" s="675"/>
    </row>
    <row r="540" spans="1:17" ht="14.4" customHeight="1" x14ac:dyDescent="0.3">
      <c r="A540" s="658" t="s">
        <v>516</v>
      </c>
      <c r="B540" s="659" t="s">
        <v>5102</v>
      </c>
      <c r="C540" s="659" t="s">
        <v>4364</v>
      </c>
      <c r="D540" s="659" t="s">
        <v>5115</v>
      </c>
      <c r="E540" s="659" t="s">
        <v>5116</v>
      </c>
      <c r="F540" s="674"/>
      <c r="G540" s="674"/>
      <c r="H540" s="674"/>
      <c r="I540" s="674"/>
      <c r="J540" s="674">
        <v>1</v>
      </c>
      <c r="K540" s="674">
        <v>4949</v>
      </c>
      <c r="L540" s="674"/>
      <c r="M540" s="674">
        <v>4949</v>
      </c>
      <c r="N540" s="674"/>
      <c r="O540" s="674"/>
      <c r="P540" s="664"/>
      <c r="Q540" s="675"/>
    </row>
    <row r="541" spans="1:17" ht="14.4" customHeight="1" x14ac:dyDescent="0.3">
      <c r="A541" s="658" t="s">
        <v>516</v>
      </c>
      <c r="B541" s="659" t="s">
        <v>5102</v>
      </c>
      <c r="C541" s="659" t="s">
        <v>4364</v>
      </c>
      <c r="D541" s="659" t="s">
        <v>5117</v>
      </c>
      <c r="E541" s="659" t="s">
        <v>5118</v>
      </c>
      <c r="F541" s="674"/>
      <c r="G541" s="674"/>
      <c r="H541" s="674"/>
      <c r="I541" s="674"/>
      <c r="J541" s="674"/>
      <c r="K541" s="674"/>
      <c r="L541" s="674"/>
      <c r="M541" s="674"/>
      <c r="N541" s="674">
        <v>1</v>
      </c>
      <c r="O541" s="674">
        <v>1981</v>
      </c>
      <c r="P541" s="664"/>
      <c r="Q541" s="675">
        <v>1981</v>
      </c>
    </row>
    <row r="542" spans="1:17" ht="14.4" customHeight="1" x14ac:dyDescent="0.3">
      <c r="A542" s="658" t="s">
        <v>516</v>
      </c>
      <c r="B542" s="659" t="s">
        <v>5119</v>
      </c>
      <c r="C542" s="659" t="s">
        <v>4364</v>
      </c>
      <c r="D542" s="659" t="s">
        <v>4768</v>
      </c>
      <c r="E542" s="659" t="s">
        <v>4769</v>
      </c>
      <c r="F542" s="674"/>
      <c r="G542" s="674"/>
      <c r="H542" s="674"/>
      <c r="I542" s="674"/>
      <c r="J542" s="674">
        <v>98</v>
      </c>
      <c r="K542" s="674">
        <v>22736</v>
      </c>
      <c r="L542" s="674"/>
      <c r="M542" s="674">
        <v>232</v>
      </c>
      <c r="N542" s="674">
        <v>207</v>
      </c>
      <c r="O542" s="674">
        <v>48148</v>
      </c>
      <c r="P542" s="664"/>
      <c r="Q542" s="675">
        <v>232.59903381642513</v>
      </c>
    </row>
    <row r="543" spans="1:17" ht="14.4" customHeight="1" x14ac:dyDescent="0.3">
      <c r="A543" s="658" t="s">
        <v>516</v>
      </c>
      <c r="B543" s="659" t="s">
        <v>5119</v>
      </c>
      <c r="C543" s="659" t="s">
        <v>4364</v>
      </c>
      <c r="D543" s="659" t="s">
        <v>4770</v>
      </c>
      <c r="E543" s="659" t="s">
        <v>4771</v>
      </c>
      <c r="F543" s="674"/>
      <c r="G543" s="674"/>
      <c r="H543" s="674"/>
      <c r="I543" s="674"/>
      <c r="J543" s="674">
        <v>81</v>
      </c>
      <c r="K543" s="674">
        <v>9396</v>
      </c>
      <c r="L543" s="674"/>
      <c r="M543" s="674">
        <v>116</v>
      </c>
      <c r="N543" s="674">
        <v>212</v>
      </c>
      <c r="O543" s="674">
        <v>24744</v>
      </c>
      <c r="P543" s="664"/>
      <c r="Q543" s="675">
        <v>116.71698113207547</v>
      </c>
    </row>
    <row r="544" spans="1:17" ht="14.4" customHeight="1" x14ac:dyDescent="0.3">
      <c r="A544" s="658" t="s">
        <v>516</v>
      </c>
      <c r="B544" s="659" t="s">
        <v>5119</v>
      </c>
      <c r="C544" s="659" t="s">
        <v>4364</v>
      </c>
      <c r="D544" s="659" t="s">
        <v>4772</v>
      </c>
      <c r="E544" s="659" t="s">
        <v>4773</v>
      </c>
      <c r="F544" s="674"/>
      <c r="G544" s="674"/>
      <c r="H544" s="674"/>
      <c r="I544" s="674"/>
      <c r="J544" s="674">
        <v>55</v>
      </c>
      <c r="K544" s="674">
        <v>49225</v>
      </c>
      <c r="L544" s="674"/>
      <c r="M544" s="674">
        <v>895</v>
      </c>
      <c r="N544" s="674">
        <v>127</v>
      </c>
      <c r="O544" s="674">
        <v>113853</v>
      </c>
      <c r="P544" s="664"/>
      <c r="Q544" s="675">
        <v>896.48031496062993</v>
      </c>
    </row>
    <row r="545" spans="1:17" ht="14.4" customHeight="1" x14ac:dyDescent="0.3">
      <c r="A545" s="658" t="s">
        <v>516</v>
      </c>
      <c r="B545" s="659" t="s">
        <v>5119</v>
      </c>
      <c r="C545" s="659" t="s">
        <v>4364</v>
      </c>
      <c r="D545" s="659" t="s">
        <v>4851</v>
      </c>
      <c r="E545" s="659" t="s">
        <v>4852</v>
      </c>
      <c r="F545" s="674"/>
      <c r="G545" s="674"/>
      <c r="H545" s="674"/>
      <c r="I545" s="674"/>
      <c r="J545" s="674">
        <v>1125</v>
      </c>
      <c r="K545" s="674">
        <v>92250</v>
      </c>
      <c r="L545" s="674"/>
      <c r="M545" s="674">
        <v>82</v>
      </c>
      <c r="N545" s="674">
        <v>2527</v>
      </c>
      <c r="O545" s="674">
        <v>208888</v>
      </c>
      <c r="P545" s="664"/>
      <c r="Q545" s="675">
        <v>82.662445587653337</v>
      </c>
    </row>
    <row r="546" spans="1:17" ht="14.4" customHeight="1" x14ac:dyDescent="0.3">
      <c r="A546" s="658" t="s">
        <v>516</v>
      </c>
      <c r="B546" s="659" t="s">
        <v>5119</v>
      </c>
      <c r="C546" s="659" t="s">
        <v>4364</v>
      </c>
      <c r="D546" s="659" t="s">
        <v>4863</v>
      </c>
      <c r="E546" s="659" t="s">
        <v>4864</v>
      </c>
      <c r="F546" s="674"/>
      <c r="G546" s="674"/>
      <c r="H546" s="674"/>
      <c r="I546" s="674"/>
      <c r="J546" s="674">
        <v>1125</v>
      </c>
      <c r="K546" s="674">
        <v>589500</v>
      </c>
      <c r="L546" s="674"/>
      <c r="M546" s="674">
        <v>524</v>
      </c>
      <c r="N546" s="674">
        <v>2524</v>
      </c>
      <c r="O546" s="674">
        <v>1324244</v>
      </c>
      <c r="P546" s="664"/>
      <c r="Q546" s="675">
        <v>524.66085578446905</v>
      </c>
    </row>
    <row r="547" spans="1:17" ht="14.4" customHeight="1" x14ac:dyDescent="0.3">
      <c r="A547" s="658" t="s">
        <v>516</v>
      </c>
      <c r="B547" s="659" t="s">
        <v>5119</v>
      </c>
      <c r="C547" s="659" t="s">
        <v>4364</v>
      </c>
      <c r="D547" s="659" t="s">
        <v>4871</v>
      </c>
      <c r="E547" s="659" t="s">
        <v>4872</v>
      </c>
      <c r="F547" s="674"/>
      <c r="G547" s="674"/>
      <c r="H547" s="674"/>
      <c r="I547" s="674"/>
      <c r="J547" s="674">
        <v>101</v>
      </c>
      <c r="K547" s="674">
        <v>17372</v>
      </c>
      <c r="L547" s="674"/>
      <c r="M547" s="674">
        <v>172</v>
      </c>
      <c r="N547" s="674">
        <v>214</v>
      </c>
      <c r="O547" s="674">
        <v>36956</v>
      </c>
      <c r="P547" s="664"/>
      <c r="Q547" s="675">
        <v>172.69158878504672</v>
      </c>
    </row>
    <row r="548" spans="1:17" ht="14.4" customHeight="1" x14ac:dyDescent="0.3">
      <c r="A548" s="658" t="s">
        <v>516</v>
      </c>
      <c r="B548" s="659" t="s">
        <v>5119</v>
      </c>
      <c r="C548" s="659" t="s">
        <v>4364</v>
      </c>
      <c r="D548" s="659" t="s">
        <v>4881</v>
      </c>
      <c r="E548" s="659" t="s">
        <v>4882</v>
      </c>
      <c r="F548" s="674"/>
      <c r="G548" s="674"/>
      <c r="H548" s="674"/>
      <c r="I548" s="674"/>
      <c r="J548" s="674">
        <v>9</v>
      </c>
      <c r="K548" s="674">
        <v>3015</v>
      </c>
      <c r="L548" s="674"/>
      <c r="M548" s="674">
        <v>335</v>
      </c>
      <c r="N548" s="674">
        <v>11</v>
      </c>
      <c r="O548" s="674">
        <v>3701</v>
      </c>
      <c r="P548" s="664"/>
      <c r="Q548" s="675">
        <v>336.45454545454544</v>
      </c>
    </row>
    <row r="549" spans="1:17" ht="14.4" customHeight="1" x14ac:dyDescent="0.3">
      <c r="A549" s="658" t="s">
        <v>516</v>
      </c>
      <c r="B549" s="659" t="s">
        <v>5119</v>
      </c>
      <c r="C549" s="659" t="s">
        <v>4364</v>
      </c>
      <c r="D549" s="659" t="s">
        <v>4885</v>
      </c>
      <c r="E549" s="659" t="s">
        <v>4886</v>
      </c>
      <c r="F549" s="674"/>
      <c r="G549" s="674"/>
      <c r="H549" s="674"/>
      <c r="I549" s="674"/>
      <c r="J549" s="674">
        <v>93</v>
      </c>
      <c r="K549" s="674">
        <v>35991</v>
      </c>
      <c r="L549" s="674"/>
      <c r="M549" s="674">
        <v>387</v>
      </c>
      <c r="N549" s="674">
        <v>256</v>
      </c>
      <c r="O549" s="674">
        <v>99153</v>
      </c>
      <c r="P549" s="664"/>
      <c r="Q549" s="675">
        <v>387.31640625</v>
      </c>
    </row>
    <row r="550" spans="1:17" ht="14.4" customHeight="1" x14ac:dyDescent="0.3">
      <c r="A550" s="658" t="s">
        <v>516</v>
      </c>
      <c r="B550" s="659" t="s">
        <v>5119</v>
      </c>
      <c r="C550" s="659" t="s">
        <v>4364</v>
      </c>
      <c r="D550" s="659" t="s">
        <v>4887</v>
      </c>
      <c r="E550" s="659" t="s">
        <v>4888</v>
      </c>
      <c r="F550" s="674"/>
      <c r="G550" s="674"/>
      <c r="H550" s="674"/>
      <c r="I550" s="674"/>
      <c r="J550" s="674">
        <v>18</v>
      </c>
      <c r="K550" s="674">
        <v>15480</v>
      </c>
      <c r="L550" s="674"/>
      <c r="M550" s="674">
        <v>860</v>
      </c>
      <c r="N550" s="674">
        <v>95</v>
      </c>
      <c r="O550" s="674">
        <v>81838</v>
      </c>
      <c r="P550" s="664"/>
      <c r="Q550" s="675">
        <v>861.45263157894738</v>
      </c>
    </row>
    <row r="551" spans="1:17" ht="14.4" customHeight="1" x14ac:dyDescent="0.3">
      <c r="A551" s="658" t="s">
        <v>516</v>
      </c>
      <c r="B551" s="659" t="s">
        <v>5119</v>
      </c>
      <c r="C551" s="659" t="s">
        <v>4364</v>
      </c>
      <c r="D551" s="659" t="s">
        <v>4893</v>
      </c>
      <c r="E551" s="659" t="s">
        <v>4888</v>
      </c>
      <c r="F551" s="674"/>
      <c r="G551" s="674"/>
      <c r="H551" s="674"/>
      <c r="I551" s="674"/>
      <c r="J551" s="674">
        <v>1107</v>
      </c>
      <c r="K551" s="674">
        <v>1043901</v>
      </c>
      <c r="L551" s="674"/>
      <c r="M551" s="674">
        <v>943</v>
      </c>
      <c r="N551" s="674">
        <v>2429</v>
      </c>
      <c r="O551" s="674">
        <v>2292077</v>
      </c>
      <c r="P551" s="664"/>
      <c r="Q551" s="675">
        <v>943.6298888431453</v>
      </c>
    </row>
    <row r="552" spans="1:17" ht="14.4" customHeight="1" x14ac:dyDescent="0.3">
      <c r="A552" s="658" t="s">
        <v>516</v>
      </c>
      <c r="B552" s="659" t="s">
        <v>5119</v>
      </c>
      <c r="C552" s="659" t="s">
        <v>4364</v>
      </c>
      <c r="D552" s="659" t="s">
        <v>4909</v>
      </c>
      <c r="E552" s="659" t="s">
        <v>4910</v>
      </c>
      <c r="F552" s="674"/>
      <c r="G552" s="674"/>
      <c r="H552" s="674"/>
      <c r="I552" s="674"/>
      <c r="J552" s="674">
        <v>3</v>
      </c>
      <c r="K552" s="674">
        <v>5037</v>
      </c>
      <c r="L552" s="674"/>
      <c r="M552" s="674">
        <v>1679</v>
      </c>
      <c r="N552" s="674">
        <v>13</v>
      </c>
      <c r="O552" s="674">
        <v>21892</v>
      </c>
      <c r="P552" s="664"/>
      <c r="Q552" s="675">
        <v>1684</v>
      </c>
    </row>
    <row r="553" spans="1:17" ht="14.4" customHeight="1" x14ac:dyDescent="0.3">
      <c r="A553" s="658" t="s">
        <v>516</v>
      </c>
      <c r="B553" s="659" t="s">
        <v>5119</v>
      </c>
      <c r="C553" s="659" t="s">
        <v>4364</v>
      </c>
      <c r="D553" s="659" t="s">
        <v>4926</v>
      </c>
      <c r="E553" s="659" t="s">
        <v>4927</v>
      </c>
      <c r="F553" s="674"/>
      <c r="G553" s="674"/>
      <c r="H553" s="674"/>
      <c r="I553" s="674"/>
      <c r="J553" s="674">
        <v>1</v>
      </c>
      <c r="K553" s="674">
        <v>606</v>
      </c>
      <c r="L553" s="674"/>
      <c r="M553" s="674">
        <v>606</v>
      </c>
      <c r="N553" s="674"/>
      <c r="O553" s="674"/>
      <c r="P553" s="664"/>
      <c r="Q553" s="675"/>
    </row>
    <row r="554" spans="1:17" ht="14.4" customHeight="1" x14ac:dyDescent="0.3">
      <c r="A554" s="658" t="s">
        <v>5120</v>
      </c>
      <c r="B554" s="659" t="s">
        <v>4363</v>
      </c>
      <c r="C554" s="659" t="s">
        <v>4364</v>
      </c>
      <c r="D554" s="659" t="s">
        <v>4375</v>
      </c>
      <c r="E554" s="659" t="s">
        <v>4376</v>
      </c>
      <c r="F554" s="674"/>
      <c r="G554" s="674"/>
      <c r="H554" s="674"/>
      <c r="I554" s="674"/>
      <c r="J554" s="674"/>
      <c r="K554" s="674"/>
      <c r="L554" s="674"/>
      <c r="M554" s="674"/>
      <c r="N554" s="674">
        <v>2</v>
      </c>
      <c r="O554" s="674">
        <v>1963</v>
      </c>
      <c r="P554" s="664"/>
      <c r="Q554" s="675">
        <v>981.5</v>
      </c>
    </row>
    <row r="555" spans="1:17" ht="14.4" customHeight="1" thickBot="1" x14ac:dyDescent="0.35">
      <c r="A555" s="666" t="s">
        <v>5120</v>
      </c>
      <c r="B555" s="667" t="s">
        <v>4403</v>
      </c>
      <c r="C555" s="667" t="s">
        <v>4364</v>
      </c>
      <c r="D555" s="667" t="s">
        <v>4375</v>
      </c>
      <c r="E555" s="667" t="s">
        <v>4376</v>
      </c>
      <c r="F555" s="676"/>
      <c r="G555" s="676"/>
      <c r="H555" s="676"/>
      <c r="I555" s="676"/>
      <c r="J555" s="676">
        <v>1</v>
      </c>
      <c r="K555" s="676">
        <v>980</v>
      </c>
      <c r="L555" s="676"/>
      <c r="M555" s="676">
        <v>980</v>
      </c>
      <c r="N555" s="676"/>
      <c r="O555" s="676"/>
      <c r="P555" s="672"/>
      <c r="Q555" s="67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29" customWidth="1"/>
    <col min="2" max="4" width="7.88671875" style="329" customWidth="1"/>
    <col min="5" max="5" width="7.88671875" style="338" customWidth="1"/>
    <col min="6" max="8" width="7.88671875" style="329" customWidth="1"/>
    <col min="9" max="9" width="7.88671875" style="339" customWidth="1"/>
    <col min="10" max="13" width="7.88671875" style="329" customWidth="1"/>
    <col min="14" max="16384" width="9.33203125" style="329"/>
  </cols>
  <sheetData>
    <row r="1" spans="1:13" ht="18.600000000000001" customHeight="1" thickBot="1" x14ac:dyDescent="0.4">
      <c r="A1" s="522" t="s">
        <v>111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</row>
    <row r="2" spans="1:13" ht="14.4" customHeight="1" thickBot="1" x14ac:dyDescent="0.35">
      <c r="A2" s="351" t="s">
        <v>282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</row>
    <row r="3" spans="1:13" ht="14.4" customHeight="1" thickBot="1" x14ac:dyDescent="0.35">
      <c r="A3" s="523" t="s">
        <v>45</v>
      </c>
      <c r="B3" s="490" t="s">
        <v>46</v>
      </c>
      <c r="C3" s="491"/>
      <c r="D3" s="491"/>
      <c r="E3" s="492"/>
      <c r="F3" s="490" t="s">
        <v>276</v>
      </c>
      <c r="G3" s="491"/>
      <c r="H3" s="491"/>
      <c r="I3" s="492"/>
      <c r="J3" s="101"/>
      <c r="K3" s="102"/>
      <c r="L3" s="101"/>
      <c r="M3" s="103"/>
    </row>
    <row r="4" spans="1:13" ht="14.4" customHeight="1" thickBot="1" x14ac:dyDescent="0.35">
      <c r="A4" s="524"/>
      <c r="B4" s="104">
        <v>2012</v>
      </c>
      <c r="C4" s="105">
        <v>2013</v>
      </c>
      <c r="D4" s="105">
        <v>2014</v>
      </c>
      <c r="E4" s="106" t="s">
        <v>2</v>
      </c>
      <c r="F4" s="105">
        <v>2012</v>
      </c>
      <c r="G4" s="105">
        <v>2013</v>
      </c>
      <c r="H4" s="105">
        <v>2014</v>
      </c>
      <c r="I4" s="106" t="s">
        <v>2</v>
      </c>
      <c r="J4" s="101"/>
      <c r="K4" s="101"/>
      <c r="L4" s="107" t="s">
        <v>47</v>
      </c>
      <c r="M4" s="108" t="s">
        <v>48</v>
      </c>
    </row>
    <row r="5" spans="1:13" ht="14.4" hidden="1" customHeight="1" outlineLevel="1" x14ac:dyDescent="0.3">
      <c r="A5" s="96" t="s">
        <v>143</v>
      </c>
      <c r="B5" s="99">
        <v>1561.3030000000001</v>
      </c>
      <c r="C5" s="92">
        <v>1365.152</v>
      </c>
      <c r="D5" s="92">
        <v>1478.7940000000001</v>
      </c>
      <c r="E5" s="109">
        <v>0.94715375554905101</v>
      </c>
      <c r="F5" s="110">
        <v>161</v>
      </c>
      <c r="G5" s="92">
        <v>123</v>
      </c>
      <c r="H5" s="92">
        <v>148</v>
      </c>
      <c r="I5" s="111">
        <v>0.91925465838509313</v>
      </c>
      <c r="J5" s="101"/>
      <c r="K5" s="101"/>
      <c r="L5" s="7">
        <f>D5-B5</f>
        <v>-82.509000000000015</v>
      </c>
      <c r="M5" s="8">
        <f>H5-F5</f>
        <v>-13</v>
      </c>
    </row>
    <row r="6" spans="1:13" ht="14.4" hidden="1" customHeight="1" outlineLevel="1" x14ac:dyDescent="0.3">
      <c r="A6" s="97" t="s">
        <v>144</v>
      </c>
      <c r="B6" s="100">
        <v>219.62100000000001</v>
      </c>
      <c r="C6" s="91">
        <v>206.97</v>
      </c>
      <c r="D6" s="91">
        <v>169.96899999999999</v>
      </c>
      <c r="E6" s="112">
        <v>0.77391961606585891</v>
      </c>
      <c r="F6" s="113">
        <v>21</v>
      </c>
      <c r="G6" s="91">
        <v>21</v>
      </c>
      <c r="H6" s="91">
        <v>23</v>
      </c>
      <c r="I6" s="114">
        <v>1.0952380952380953</v>
      </c>
      <c r="J6" s="101"/>
      <c r="K6" s="101"/>
      <c r="L6" s="5">
        <f t="shared" ref="L6:L11" si="0">D6-B6</f>
        <v>-49.652000000000015</v>
      </c>
      <c r="M6" s="6">
        <f t="shared" ref="M6:M13" si="1">H6-F6</f>
        <v>2</v>
      </c>
    </row>
    <row r="7" spans="1:13" ht="14.4" hidden="1" customHeight="1" outlineLevel="1" x14ac:dyDescent="0.3">
      <c r="A7" s="97" t="s">
        <v>145</v>
      </c>
      <c r="B7" s="100">
        <v>393.62</v>
      </c>
      <c r="C7" s="91">
        <v>385.54399999999998</v>
      </c>
      <c r="D7" s="91">
        <v>412.69900000000001</v>
      </c>
      <c r="E7" s="112">
        <v>1.0484706061683857</v>
      </c>
      <c r="F7" s="113">
        <v>40</v>
      </c>
      <c r="G7" s="91">
        <v>41</v>
      </c>
      <c r="H7" s="91">
        <v>40</v>
      </c>
      <c r="I7" s="114">
        <v>1</v>
      </c>
      <c r="J7" s="101"/>
      <c r="K7" s="101"/>
      <c r="L7" s="5">
        <f t="shared" si="0"/>
        <v>19.079000000000008</v>
      </c>
      <c r="M7" s="6">
        <f t="shared" si="1"/>
        <v>0</v>
      </c>
    </row>
    <row r="8" spans="1:13" ht="14.4" hidden="1" customHeight="1" outlineLevel="1" x14ac:dyDescent="0.3">
      <c r="A8" s="97" t="s">
        <v>146</v>
      </c>
      <c r="B8" s="100">
        <v>53.587000000000003</v>
      </c>
      <c r="C8" s="91">
        <v>21.332000000000001</v>
      </c>
      <c r="D8" s="91">
        <v>14.962</v>
      </c>
      <c r="E8" s="112">
        <v>0.27920950976916042</v>
      </c>
      <c r="F8" s="113">
        <v>6</v>
      </c>
      <c r="G8" s="91">
        <v>4</v>
      </c>
      <c r="H8" s="91">
        <v>4</v>
      </c>
      <c r="I8" s="114">
        <v>0.66666666666666663</v>
      </c>
      <c r="J8" s="101"/>
      <c r="K8" s="101"/>
      <c r="L8" s="5">
        <f t="shared" si="0"/>
        <v>-38.625</v>
      </c>
      <c r="M8" s="6">
        <f t="shared" si="1"/>
        <v>-2</v>
      </c>
    </row>
    <row r="9" spans="1:13" ht="14.4" hidden="1" customHeight="1" outlineLevel="1" x14ac:dyDescent="0.3">
      <c r="A9" s="97" t="s">
        <v>147</v>
      </c>
      <c r="B9" s="100">
        <v>0</v>
      </c>
      <c r="C9" s="91">
        <v>0</v>
      </c>
      <c r="D9" s="91">
        <v>0</v>
      </c>
      <c r="E9" s="112" t="s">
        <v>518</v>
      </c>
      <c r="F9" s="113">
        <v>0</v>
      </c>
      <c r="G9" s="91">
        <v>0</v>
      </c>
      <c r="H9" s="91">
        <v>0</v>
      </c>
      <c r="I9" s="114" t="s">
        <v>518</v>
      </c>
      <c r="J9" s="101"/>
      <c r="K9" s="101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97" t="s">
        <v>148</v>
      </c>
      <c r="B10" s="100">
        <v>89.963999999999999</v>
      </c>
      <c r="C10" s="91">
        <v>224.01499999999999</v>
      </c>
      <c r="D10" s="91">
        <v>130.417</v>
      </c>
      <c r="E10" s="112">
        <v>1.4496576408341115</v>
      </c>
      <c r="F10" s="113">
        <v>10</v>
      </c>
      <c r="G10" s="91">
        <v>20</v>
      </c>
      <c r="H10" s="91">
        <v>17</v>
      </c>
      <c r="I10" s="114">
        <v>1.7</v>
      </c>
      <c r="J10" s="101"/>
      <c r="K10" s="101"/>
      <c r="L10" s="5">
        <f t="shared" si="0"/>
        <v>40.453000000000003</v>
      </c>
      <c r="M10" s="6">
        <f t="shared" si="1"/>
        <v>7</v>
      </c>
    </row>
    <row r="11" spans="1:13" ht="14.4" hidden="1" customHeight="1" outlineLevel="1" x14ac:dyDescent="0.3">
      <c r="A11" s="97" t="s">
        <v>149</v>
      </c>
      <c r="B11" s="100">
        <v>134.459</v>
      </c>
      <c r="C11" s="91">
        <v>147.863</v>
      </c>
      <c r="D11" s="91">
        <v>63.488</v>
      </c>
      <c r="E11" s="112">
        <v>0.4721736737592872</v>
      </c>
      <c r="F11" s="113">
        <v>9</v>
      </c>
      <c r="G11" s="91">
        <v>9</v>
      </c>
      <c r="H11" s="91">
        <v>9</v>
      </c>
      <c r="I11" s="114">
        <v>1</v>
      </c>
      <c r="J11" s="101"/>
      <c r="K11" s="101"/>
      <c r="L11" s="5">
        <f t="shared" si="0"/>
        <v>-70.971000000000004</v>
      </c>
      <c r="M11" s="6">
        <f t="shared" si="1"/>
        <v>0</v>
      </c>
    </row>
    <row r="12" spans="1:13" ht="14.4" hidden="1" customHeight="1" outlineLevel="1" thickBot="1" x14ac:dyDescent="0.35">
      <c r="A12" s="220" t="s">
        <v>196</v>
      </c>
      <c r="B12" s="221">
        <v>26.564</v>
      </c>
      <c r="C12" s="222">
        <v>12.701000000000001</v>
      </c>
      <c r="D12" s="222">
        <v>10.371</v>
      </c>
      <c r="E12" s="223"/>
      <c r="F12" s="224">
        <v>2</v>
      </c>
      <c r="G12" s="222">
        <v>1</v>
      </c>
      <c r="H12" s="222">
        <v>3</v>
      </c>
      <c r="I12" s="225"/>
      <c r="J12" s="101"/>
      <c r="K12" s="101"/>
      <c r="L12" s="226">
        <f>D12-B12</f>
        <v>-16.192999999999998</v>
      </c>
      <c r="M12" s="227">
        <f>H12-F12</f>
        <v>1</v>
      </c>
    </row>
    <row r="13" spans="1:13" ht="14.4" customHeight="1" collapsed="1" thickBot="1" x14ac:dyDescent="0.35">
      <c r="A13" s="98" t="s">
        <v>3</v>
      </c>
      <c r="B13" s="93">
        <f>SUM(B5:B12)</f>
        <v>2479.1179999999999</v>
      </c>
      <c r="C13" s="94">
        <f>SUM(C5:C12)</f>
        <v>2363.5770000000002</v>
      </c>
      <c r="D13" s="94">
        <f>SUM(D5:D12)</f>
        <v>2280.6999999999998</v>
      </c>
      <c r="E13" s="115">
        <f>IF(OR(D13=0,B13=0),0,D13/B13)</f>
        <v>0.9199642776180883</v>
      </c>
      <c r="F13" s="116">
        <f>SUM(F5:F12)</f>
        <v>249</v>
      </c>
      <c r="G13" s="94">
        <f>SUM(G5:G12)</f>
        <v>219</v>
      </c>
      <c r="H13" s="94">
        <f>SUM(H5:H12)</f>
        <v>244</v>
      </c>
      <c r="I13" s="117">
        <f>IF(OR(H13=0,F13=0),0,H13/F13)</f>
        <v>0.97991967871485941</v>
      </c>
      <c r="J13" s="101"/>
      <c r="K13" s="101"/>
      <c r="L13" s="107">
        <f>D13-B13</f>
        <v>-198.41800000000012</v>
      </c>
      <c r="M13" s="118">
        <f t="shared" si="1"/>
        <v>-5</v>
      </c>
    </row>
    <row r="14" spans="1:13" ht="14.4" customHeight="1" x14ac:dyDescent="0.3">
      <c r="A14" s="119"/>
      <c r="B14" s="516"/>
      <c r="C14" s="516"/>
      <c r="D14" s="516"/>
      <c r="E14" s="516"/>
      <c r="F14" s="516"/>
      <c r="G14" s="516"/>
      <c r="H14" s="516"/>
      <c r="I14" s="516"/>
      <c r="J14" s="101"/>
      <c r="K14" s="101"/>
      <c r="L14" s="101"/>
      <c r="M14" s="103"/>
    </row>
    <row r="15" spans="1:13" ht="14.4" customHeight="1" thickBot="1" x14ac:dyDescent="0.35">
      <c r="A15" s="119"/>
      <c r="B15" s="331"/>
      <c r="C15" s="332"/>
      <c r="D15" s="332"/>
      <c r="E15" s="332"/>
      <c r="F15" s="331"/>
      <c r="G15" s="332"/>
      <c r="H15" s="332"/>
      <c r="I15" s="332"/>
      <c r="J15" s="101"/>
      <c r="K15" s="101"/>
      <c r="L15" s="101"/>
      <c r="M15" s="103"/>
    </row>
    <row r="16" spans="1:13" ht="14.4" customHeight="1" thickBot="1" x14ac:dyDescent="0.35">
      <c r="A16" s="511" t="s">
        <v>192</v>
      </c>
      <c r="B16" s="513" t="s">
        <v>46</v>
      </c>
      <c r="C16" s="514"/>
      <c r="D16" s="514"/>
      <c r="E16" s="515"/>
      <c r="F16" s="513" t="s">
        <v>276</v>
      </c>
      <c r="G16" s="514"/>
      <c r="H16" s="514"/>
      <c r="I16" s="515"/>
      <c r="J16" s="518" t="s">
        <v>154</v>
      </c>
      <c r="K16" s="519"/>
      <c r="L16" s="136"/>
      <c r="M16" s="136"/>
    </row>
    <row r="17" spans="1:13" ht="14.4" customHeight="1" thickBot="1" x14ac:dyDescent="0.35">
      <c r="A17" s="512"/>
      <c r="B17" s="120">
        <v>2012</v>
      </c>
      <c r="C17" s="121">
        <v>2013</v>
      </c>
      <c r="D17" s="121">
        <v>2014</v>
      </c>
      <c r="E17" s="122" t="s">
        <v>2</v>
      </c>
      <c r="F17" s="120">
        <v>2012</v>
      </c>
      <c r="G17" s="121">
        <v>2013</v>
      </c>
      <c r="H17" s="121">
        <v>2014</v>
      </c>
      <c r="I17" s="122" t="s">
        <v>2</v>
      </c>
      <c r="J17" s="520" t="s">
        <v>155</v>
      </c>
      <c r="K17" s="521"/>
      <c r="L17" s="123" t="s">
        <v>47</v>
      </c>
      <c r="M17" s="124" t="s">
        <v>48</v>
      </c>
    </row>
    <row r="18" spans="1:13" ht="14.4" hidden="1" customHeight="1" outlineLevel="1" x14ac:dyDescent="0.3">
      <c r="A18" s="96" t="s">
        <v>143</v>
      </c>
      <c r="B18" s="99">
        <v>1519.931</v>
      </c>
      <c r="C18" s="92">
        <v>1266.1310000000001</v>
      </c>
      <c r="D18" s="92">
        <v>1410.7370000000001</v>
      </c>
      <c r="E18" s="109">
        <v>0.928158580882948</v>
      </c>
      <c r="F18" s="99">
        <v>158</v>
      </c>
      <c r="G18" s="92">
        <v>119</v>
      </c>
      <c r="H18" s="92">
        <v>145</v>
      </c>
      <c r="I18" s="111">
        <v>0.91772151898734178</v>
      </c>
      <c r="J18" s="504">
        <f>0.97*0.976</f>
        <v>0.94672000000000001</v>
      </c>
      <c r="K18" s="505"/>
      <c r="L18" s="125">
        <f>D18-B18</f>
        <v>-109.19399999999996</v>
      </c>
      <c r="M18" s="126">
        <f>H18-F18</f>
        <v>-13</v>
      </c>
    </row>
    <row r="19" spans="1:13" ht="14.4" hidden="1" customHeight="1" outlineLevel="1" x14ac:dyDescent="0.3">
      <c r="A19" s="97" t="s">
        <v>144</v>
      </c>
      <c r="B19" s="100">
        <v>219.62100000000001</v>
      </c>
      <c r="C19" s="91">
        <v>206.97</v>
      </c>
      <c r="D19" s="91">
        <v>156.761</v>
      </c>
      <c r="E19" s="112">
        <v>0.71377964766575142</v>
      </c>
      <c r="F19" s="100">
        <v>21</v>
      </c>
      <c r="G19" s="91">
        <v>21</v>
      </c>
      <c r="H19" s="91">
        <v>22</v>
      </c>
      <c r="I19" s="114">
        <v>1.0476190476190477</v>
      </c>
      <c r="J19" s="504">
        <f>0.97*1.096</f>
        <v>1.0631200000000001</v>
      </c>
      <c r="K19" s="505"/>
      <c r="L19" s="127">
        <f t="shared" ref="L19:L26" si="2">D19-B19</f>
        <v>-62.860000000000014</v>
      </c>
      <c r="M19" s="128">
        <f t="shared" ref="M19:M26" si="3">H19-F19</f>
        <v>1</v>
      </c>
    </row>
    <row r="20" spans="1:13" ht="14.4" hidden="1" customHeight="1" outlineLevel="1" x14ac:dyDescent="0.3">
      <c r="A20" s="97" t="s">
        <v>145</v>
      </c>
      <c r="B20" s="100">
        <v>393.62</v>
      </c>
      <c r="C20" s="91">
        <v>353.01100000000002</v>
      </c>
      <c r="D20" s="91">
        <v>380.76900000000001</v>
      </c>
      <c r="E20" s="112">
        <v>0.96735176058127126</v>
      </c>
      <c r="F20" s="100">
        <v>40</v>
      </c>
      <c r="G20" s="91">
        <v>40</v>
      </c>
      <c r="H20" s="91">
        <v>39</v>
      </c>
      <c r="I20" s="114">
        <v>0.97499999999999998</v>
      </c>
      <c r="J20" s="504">
        <f>0.97*1.047</f>
        <v>1.01559</v>
      </c>
      <c r="K20" s="505"/>
      <c r="L20" s="127">
        <f t="shared" si="2"/>
        <v>-12.850999999999999</v>
      </c>
      <c r="M20" s="128">
        <f t="shared" si="3"/>
        <v>-1</v>
      </c>
    </row>
    <row r="21" spans="1:13" ht="14.4" hidden="1" customHeight="1" outlineLevel="1" x14ac:dyDescent="0.3">
      <c r="A21" s="97" t="s">
        <v>146</v>
      </c>
      <c r="B21" s="100">
        <v>53.587000000000003</v>
      </c>
      <c r="C21" s="91">
        <v>21.332000000000001</v>
      </c>
      <c r="D21" s="91">
        <v>1.2390000000000001</v>
      </c>
      <c r="E21" s="112">
        <v>2.3121279414783438E-2</v>
      </c>
      <c r="F21" s="100">
        <v>6</v>
      </c>
      <c r="G21" s="91">
        <v>4</v>
      </c>
      <c r="H21" s="91">
        <v>3</v>
      </c>
      <c r="I21" s="114">
        <v>0.5</v>
      </c>
      <c r="J21" s="504">
        <f>0.97*1.091</f>
        <v>1.05827</v>
      </c>
      <c r="K21" s="505"/>
      <c r="L21" s="127">
        <f t="shared" si="2"/>
        <v>-52.348000000000006</v>
      </c>
      <c r="M21" s="128">
        <f t="shared" si="3"/>
        <v>-3</v>
      </c>
    </row>
    <row r="22" spans="1:13" ht="14.4" hidden="1" customHeight="1" outlineLevel="1" x14ac:dyDescent="0.3">
      <c r="A22" s="97" t="s">
        <v>147</v>
      </c>
      <c r="B22" s="100">
        <v>0</v>
      </c>
      <c r="C22" s="91">
        <v>0</v>
      </c>
      <c r="D22" s="91">
        <v>0</v>
      </c>
      <c r="E22" s="112" t="s">
        <v>518</v>
      </c>
      <c r="F22" s="100">
        <v>0</v>
      </c>
      <c r="G22" s="91">
        <v>0</v>
      </c>
      <c r="H22" s="91">
        <v>0</v>
      </c>
      <c r="I22" s="114" t="s">
        <v>518</v>
      </c>
      <c r="J22" s="504">
        <f>0.97*1</f>
        <v>0.97</v>
      </c>
      <c r="K22" s="505"/>
      <c r="L22" s="127">
        <f t="shared" si="2"/>
        <v>0</v>
      </c>
      <c r="M22" s="128">
        <f t="shared" si="3"/>
        <v>0</v>
      </c>
    </row>
    <row r="23" spans="1:13" ht="14.4" hidden="1" customHeight="1" outlineLevel="1" x14ac:dyDescent="0.3">
      <c r="A23" s="97" t="s">
        <v>148</v>
      </c>
      <c r="B23" s="100">
        <v>89.963999999999999</v>
      </c>
      <c r="C23" s="91">
        <v>224.01499999999999</v>
      </c>
      <c r="D23" s="91">
        <v>126.22</v>
      </c>
      <c r="E23" s="112">
        <v>1.4030056467031258</v>
      </c>
      <c r="F23" s="100">
        <v>10</v>
      </c>
      <c r="G23" s="91">
        <v>20</v>
      </c>
      <c r="H23" s="91">
        <v>16</v>
      </c>
      <c r="I23" s="114">
        <v>1.6</v>
      </c>
      <c r="J23" s="504">
        <f>0.97*1.096</f>
        <v>1.0631200000000001</v>
      </c>
      <c r="K23" s="505"/>
      <c r="L23" s="127">
        <f t="shared" si="2"/>
        <v>36.256</v>
      </c>
      <c r="M23" s="128">
        <f t="shared" si="3"/>
        <v>6</v>
      </c>
    </row>
    <row r="24" spans="1:13" ht="14.4" hidden="1" customHeight="1" outlineLevel="1" x14ac:dyDescent="0.3">
      <c r="A24" s="97" t="s">
        <v>149</v>
      </c>
      <c r="B24" s="100">
        <v>134.459</v>
      </c>
      <c r="C24" s="91">
        <v>147.863</v>
      </c>
      <c r="D24" s="91">
        <v>63.488</v>
      </c>
      <c r="E24" s="112">
        <v>0.4721736737592872</v>
      </c>
      <c r="F24" s="100">
        <v>9</v>
      </c>
      <c r="G24" s="91">
        <v>9</v>
      </c>
      <c r="H24" s="91">
        <v>9</v>
      </c>
      <c r="I24" s="114">
        <v>1</v>
      </c>
      <c r="J24" s="504">
        <f>0.97*0.989</f>
        <v>0.95933000000000002</v>
      </c>
      <c r="K24" s="505"/>
      <c r="L24" s="127">
        <f t="shared" si="2"/>
        <v>-70.971000000000004</v>
      </c>
      <c r="M24" s="128">
        <f t="shared" si="3"/>
        <v>0</v>
      </c>
    </row>
    <row r="25" spans="1:13" ht="14.4" hidden="1" customHeight="1" outlineLevel="1" thickBot="1" x14ac:dyDescent="0.35">
      <c r="A25" s="220" t="s">
        <v>196</v>
      </c>
      <c r="B25" s="221">
        <v>26.564</v>
      </c>
      <c r="C25" s="222">
        <v>12.701000000000001</v>
      </c>
      <c r="D25" s="222">
        <v>10.371</v>
      </c>
      <c r="E25" s="223"/>
      <c r="F25" s="221">
        <v>2</v>
      </c>
      <c r="G25" s="222">
        <v>1</v>
      </c>
      <c r="H25" s="222">
        <v>3</v>
      </c>
      <c r="I25" s="225"/>
      <c r="J25" s="333"/>
      <c r="K25" s="334"/>
      <c r="L25" s="228">
        <f>D25-B25</f>
        <v>-16.192999999999998</v>
      </c>
      <c r="M25" s="229">
        <f>H25-F25</f>
        <v>1</v>
      </c>
    </row>
    <row r="26" spans="1:13" ht="14.4" customHeight="1" collapsed="1" thickBot="1" x14ac:dyDescent="0.35">
      <c r="A26" s="129" t="s">
        <v>3</v>
      </c>
      <c r="B26" s="130">
        <f>SUM(B18:B25)</f>
        <v>2437.7459999999996</v>
      </c>
      <c r="C26" s="131">
        <f>SUM(C18:C25)</f>
        <v>2232.0230000000001</v>
      </c>
      <c r="D26" s="131">
        <f>SUM(D18:D25)</f>
        <v>2149.585</v>
      </c>
      <c r="E26" s="132">
        <f>IF(OR(D26=0,B26=0),0,D26/B26)</f>
        <v>0.8817920324759021</v>
      </c>
      <c r="F26" s="130">
        <f>SUM(F18:F25)</f>
        <v>246</v>
      </c>
      <c r="G26" s="131">
        <f>SUM(G18:G25)</f>
        <v>214</v>
      </c>
      <c r="H26" s="131">
        <f>SUM(H18:H25)</f>
        <v>237</v>
      </c>
      <c r="I26" s="133">
        <f>IF(OR(H26=0,F26=0),0,H26/F26)</f>
        <v>0.96341463414634143</v>
      </c>
      <c r="J26" s="101"/>
      <c r="K26" s="101"/>
      <c r="L26" s="123">
        <f t="shared" si="2"/>
        <v>-288.1609999999996</v>
      </c>
      <c r="M26" s="134">
        <f t="shared" si="3"/>
        <v>-9</v>
      </c>
    </row>
    <row r="27" spans="1:13" ht="14.4" customHeight="1" x14ac:dyDescent="0.3">
      <c r="A27" s="135"/>
      <c r="B27" s="516" t="s">
        <v>194</v>
      </c>
      <c r="C27" s="517"/>
      <c r="D27" s="517"/>
      <c r="E27" s="517"/>
      <c r="F27" s="516" t="s">
        <v>195</v>
      </c>
      <c r="G27" s="517"/>
      <c r="H27" s="517"/>
      <c r="I27" s="517"/>
      <c r="J27" s="136"/>
      <c r="K27" s="136"/>
      <c r="L27" s="136"/>
      <c r="M27" s="137"/>
    </row>
    <row r="28" spans="1:13" ht="14.4" customHeight="1" thickBot="1" x14ac:dyDescent="0.35">
      <c r="A28" s="135"/>
      <c r="B28" s="331"/>
      <c r="C28" s="332"/>
      <c r="D28" s="332"/>
      <c r="E28" s="332"/>
      <c r="F28" s="331"/>
      <c r="G28" s="332"/>
      <c r="H28" s="332"/>
      <c r="I28" s="332"/>
      <c r="J28" s="136"/>
      <c r="K28" s="136"/>
      <c r="L28" s="136"/>
      <c r="M28" s="137"/>
    </row>
    <row r="29" spans="1:13" ht="14.4" customHeight="1" thickBot="1" x14ac:dyDescent="0.35">
      <c r="A29" s="506" t="s">
        <v>193</v>
      </c>
      <c r="B29" s="508" t="s">
        <v>46</v>
      </c>
      <c r="C29" s="509"/>
      <c r="D29" s="509"/>
      <c r="E29" s="510"/>
      <c r="F29" s="509" t="s">
        <v>276</v>
      </c>
      <c r="G29" s="509"/>
      <c r="H29" s="509"/>
      <c r="I29" s="510"/>
      <c r="J29" s="136"/>
      <c r="K29" s="136"/>
      <c r="L29" s="136"/>
      <c r="M29" s="137"/>
    </row>
    <row r="30" spans="1:13" ht="14.4" customHeight="1" thickBot="1" x14ac:dyDescent="0.35">
      <c r="A30" s="507"/>
      <c r="B30" s="138">
        <v>2012</v>
      </c>
      <c r="C30" s="139">
        <v>2013</v>
      </c>
      <c r="D30" s="139">
        <v>2014</v>
      </c>
      <c r="E30" s="140" t="s">
        <v>2</v>
      </c>
      <c r="F30" s="139">
        <v>2012</v>
      </c>
      <c r="G30" s="139">
        <v>2013</v>
      </c>
      <c r="H30" s="139">
        <v>2014</v>
      </c>
      <c r="I30" s="140" t="s">
        <v>2</v>
      </c>
      <c r="J30" s="136"/>
      <c r="K30" s="136"/>
      <c r="L30" s="141" t="s">
        <v>47</v>
      </c>
      <c r="M30" s="142" t="s">
        <v>48</v>
      </c>
    </row>
    <row r="31" spans="1:13" ht="14.4" hidden="1" customHeight="1" outlineLevel="1" x14ac:dyDescent="0.3">
      <c r="A31" s="96" t="s">
        <v>143</v>
      </c>
      <c r="B31" s="99">
        <v>41.372</v>
      </c>
      <c r="C31" s="92">
        <v>99.021000000000001</v>
      </c>
      <c r="D31" s="92">
        <v>68.057000000000002</v>
      </c>
      <c r="E31" s="109">
        <v>1.645001450256212</v>
      </c>
      <c r="F31" s="110">
        <v>3</v>
      </c>
      <c r="G31" s="92">
        <v>4</v>
      </c>
      <c r="H31" s="92">
        <v>3</v>
      </c>
      <c r="I31" s="111">
        <v>1</v>
      </c>
      <c r="J31" s="136"/>
      <c r="K31" s="136"/>
      <c r="L31" s="125">
        <f t="shared" ref="L31:L39" si="4">D31-B31</f>
        <v>26.685000000000002</v>
      </c>
      <c r="M31" s="126">
        <f t="shared" ref="M31:M39" si="5">H31-F31</f>
        <v>0</v>
      </c>
    </row>
    <row r="32" spans="1:13" ht="14.4" hidden="1" customHeight="1" outlineLevel="1" x14ac:dyDescent="0.3">
      <c r="A32" s="97" t="s">
        <v>144</v>
      </c>
      <c r="B32" s="100">
        <v>0</v>
      </c>
      <c r="C32" s="91">
        <v>0</v>
      </c>
      <c r="D32" s="91">
        <v>13.208</v>
      </c>
      <c r="E32" s="112" t="s">
        <v>518</v>
      </c>
      <c r="F32" s="113">
        <v>0</v>
      </c>
      <c r="G32" s="91">
        <v>0</v>
      </c>
      <c r="H32" s="91">
        <v>1</v>
      </c>
      <c r="I32" s="114" t="s">
        <v>518</v>
      </c>
      <c r="J32" s="136"/>
      <c r="K32" s="136"/>
      <c r="L32" s="127">
        <f t="shared" si="4"/>
        <v>13.208</v>
      </c>
      <c r="M32" s="128">
        <f t="shared" si="5"/>
        <v>1</v>
      </c>
    </row>
    <row r="33" spans="1:13" ht="14.4" hidden="1" customHeight="1" outlineLevel="1" x14ac:dyDescent="0.3">
      <c r="A33" s="97" t="s">
        <v>145</v>
      </c>
      <c r="B33" s="100">
        <v>0</v>
      </c>
      <c r="C33" s="91">
        <v>32.533000000000001</v>
      </c>
      <c r="D33" s="91">
        <v>31.93</v>
      </c>
      <c r="E33" s="112" t="s">
        <v>518</v>
      </c>
      <c r="F33" s="113">
        <v>0</v>
      </c>
      <c r="G33" s="91">
        <v>1</v>
      </c>
      <c r="H33" s="91">
        <v>1</v>
      </c>
      <c r="I33" s="114" t="s">
        <v>518</v>
      </c>
      <c r="J33" s="136"/>
      <c r="K33" s="136"/>
      <c r="L33" s="127">
        <f t="shared" si="4"/>
        <v>31.93</v>
      </c>
      <c r="M33" s="128">
        <f t="shared" si="5"/>
        <v>1</v>
      </c>
    </row>
    <row r="34" spans="1:13" ht="14.4" hidden="1" customHeight="1" outlineLevel="1" x14ac:dyDescent="0.3">
      <c r="A34" s="97" t="s">
        <v>146</v>
      </c>
      <c r="B34" s="100">
        <v>0</v>
      </c>
      <c r="C34" s="91">
        <v>0</v>
      </c>
      <c r="D34" s="91">
        <v>13.723000000000001</v>
      </c>
      <c r="E34" s="112" t="s">
        <v>518</v>
      </c>
      <c r="F34" s="113">
        <v>0</v>
      </c>
      <c r="G34" s="91">
        <v>0</v>
      </c>
      <c r="H34" s="91">
        <v>1</v>
      </c>
      <c r="I34" s="114" t="s">
        <v>518</v>
      </c>
      <c r="J34" s="136"/>
      <c r="K34" s="136"/>
      <c r="L34" s="127">
        <f t="shared" si="4"/>
        <v>13.723000000000001</v>
      </c>
      <c r="M34" s="128">
        <f t="shared" si="5"/>
        <v>1</v>
      </c>
    </row>
    <row r="35" spans="1:13" ht="14.4" hidden="1" customHeight="1" outlineLevel="1" x14ac:dyDescent="0.3">
      <c r="A35" s="97" t="s">
        <v>147</v>
      </c>
      <c r="B35" s="100">
        <v>0</v>
      </c>
      <c r="C35" s="91">
        <v>0</v>
      </c>
      <c r="D35" s="91">
        <v>0</v>
      </c>
      <c r="E35" s="112" t="s">
        <v>518</v>
      </c>
      <c r="F35" s="113">
        <v>0</v>
      </c>
      <c r="G35" s="91">
        <v>0</v>
      </c>
      <c r="H35" s="91">
        <v>0</v>
      </c>
      <c r="I35" s="114" t="s">
        <v>518</v>
      </c>
      <c r="J35" s="136"/>
      <c r="K35" s="136"/>
      <c r="L35" s="127">
        <f t="shared" si="4"/>
        <v>0</v>
      </c>
      <c r="M35" s="128">
        <f t="shared" si="5"/>
        <v>0</v>
      </c>
    </row>
    <row r="36" spans="1:13" ht="14.4" hidden="1" customHeight="1" outlineLevel="1" x14ac:dyDescent="0.3">
      <c r="A36" s="97" t="s">
        <v>148</v>
      </c>
      <c r="B36" s="100">
        <v>0</v>
      </c>
      <c r="C36" s="91">
        <v>0</v>
      </c>
      <c r="D36" s="91">
        <v>4.1970000000000001</v>
      </c>
      <c r="E36" s="112" t="s">
        <v>518</v>
      </c>
      <c r="F36" s="113">
        <v>0</v>
      </c>
      <c r="G36" s="91">
        <v>0</v>
      </c>
      <c r="H36" s="91">
        <v>1</v>
      </c>
      <c r="I36" s="114" t="s">
        <v>518</v>
      </c>
      <c r="J36" s="136"/>
      <c r="K36" s="136"/>
      <c r="L36" s="127">
        <f t="shared" si="4"/>
        <v>4.1970000000000001</v>
      </c>
      <c r="M36" s="128">
        <f t="shared" si="5"/>
        <v>1</v>
      </c>
    </row>
    <row r="37" spans="1:13" ht="14.4" hidden="1" customHeight="1" outlineLevel="1" x14ac:dyDescent="0.3">
      <c r="A37" s="97" t="s">
        <v>149</v>
      </c>
      <c r="B37" s="100">
        <v>0</v>
      </c>
      <c r="C37" s="91">
        <v>0</v>
      </c>
      <c r="D37" s="91">
        <v>0</v>
      </c>
      <c r="E37" s="112" t="s">
        <v>518</v>
      </c>
      <c r="F37" s="113">
        <v>0</v>
      </c>
      <c r="G37" s="91">
        <v>0</v>
      </c>
      <c r="H37" s="91">
        <v>0</v>
      </c>
      <c r="I37" s="114" t="s">
        <v>518</v>
      </c>
      <c r="J37" s="136"/>
      <c r="K37" s="136"/>
      <c r="L37" s="127">
        <f t="shared" si="4"/>
        <v>0</v>
      </c>
      <c r="M37" s="128">
        <f t="shared" si="5"/>
        <v>0</v>
      </c>
    </row>
    <row r="38" spans="1:13" ht="14.4" hidden="1" customHeight="1" outlineLevel="1" thickBot="1" x14ac:dyDescent="0.35">
      <c r="A38" s="220" t="s">
        <v>196</v>
      </c>
      <c r="B38" s="221">
        <v>0</v>
      </c>
      <c r="C38" s="222">
        <v>0</v>
      </c>
      <c r="D38" s="222">
        <v>0</v>
      </c>
      <c r="E38" s="223"/>
      <c r="F38" s="224">
        <v>0</v>
      </c>
      <c r="G38" s="222">
        <v>0</v>
      </c>
      <c r="H38" s="222">
        <v>0</v>
      </c>
      <c r="I38" s="225"/>
      <c r="J38" s="136"/>
      <c r="K38" s="136"/>
      <c r="L38" s="228">
        <f>D38-B38</f>
        <v>0</v>
      </c>
      <c r="M38" s="229">
        <f>H38-F38</f>
        <v>0</v>
      </c>
    </row>
    <row r="39" spans="1:13" ht="14.4" customHeight="1" collapsed="1" thickBot="1" x14ac:dyDescent="0.35">
      <c r="A39" s="143" t="s">
        <v>3</v>
      </c>
      <c r="B39" s="95">
        <f>SUM(B31:B38)</f>
        <v>41.372</v>
      </c>
      <c r="C39" s="144">
        <f>SUM(C31:C38)</f>
        <v>131.554</v>
      </c>
      <c r="D39" s="144">
        <f>SUM(D31:D38)</f>
        <v>131.11499999999998</v>
      </c>
      <c r="E39" s="145">
        <f>IF(OR(D39=0,B39=0),0,D39/B39)</f>
        <v>3.1691723871217246</v>
      </c>
      <c r="F39" s="146">
        <f>SUM(F31:F38)</f>
        <v>3</v>
      </c>
      <c r="G39" s="144">
        <f>SUM(G31:G38)</f>
        <v>5</v>
      </c>
      <c r="H39" s="144">
        <f>SUM(H31:H38)</f>
        <v>7</v>
      </c>
      <c r="I39" s="147">
        <f>IF(OR(H39=0,F39=0),0,H39/F39)</f>
        <v>2.3333333333333335</v>
      </c>
      <c r="J39" s="136"/>
      <c r="K39" s="136"/>
      <c r="L39" s="141">
        <f t="shared" si="4"/>
        <v>89.742999999999981</v>
      </c>
      <c r="M39" s="148">
        <f t="shared" si="5"/>
        <v>4</v>
      </c>
    </row>
    <row r="40" spans="1:13" ht="14.4" customHeight="1" x14ac:dyDescent="0.25">
      <c r="A40" s="335"/>
      <c r="B40" s="335"/>
      <c r="C40" s="335"/>
      <c r="D40" s="335"/>
      <c r="E40" s="336"/>
      <c r="F40" s="335"/>
      <c r="G40" s="335"/>
      <c r="H40" s="335"/>
      <c r="I40" s="337"/>
      <c r="J40" s="335"/>
      <c r="K40" s="335"/>
      <c r="L40" s="335"/>
      <c r="M40" s="335"/>
    </row>
    <row r="41" spans="1:13" ht="14.4" customHeight="1" x14ac:dyDescent="0.3">
      <c r="A41" s="235" t="s">
        <v>279</v>
      </c>
      <c r="B41" s="335"/>
      <c r="C41" s="335"/>
      <c r="D41" s="335"/>
      <c r="E41" s="336"/>
      <c r="F41" s="335"/>
      <c r="G41" s="335"/>
      <c r="H41" s="335"/>
      <c r="I41" s="337"/>
      <c r="J41" s="335"/>
      <c r="K41" s="335"/>
      <c r="L41" s="335"/>
      <c r="M41" s="335"/>
    </row>
    <row r="42" spans="1:13" ht="14.4" customHeight="1" x14ac:dyDescent="0.25">
      <c r="A42" s="417" t="s">
        <v>275</v>
      </c>
    </row>
    <row r="43" spans="1:13" ht="14.4" customHeight="1" x14ac:dyDescent="0.25">
      <c r="A43" s="418" t="s">
        <v>281</v>
      </c>
    </row>
    <row r="44" spans="1:13" ht="14.4" customHeight="1" x14ac:dyDescent="0.25">
      <c r="A44" s="417" t="s">
        <v>277</v>
      </c>
    </row>
    <row r="45" spans="1:13" ht="14.4" customHeight="1" x14ac:dyDescent="0.25">
      <c r="A45" s="418" t="s">
        <v>278</v>
      </c>
    </row>
    <row r="46" spans="1:13" ht="14.4" customHeight="1" x14ac:dyDescent="0.3">
      <c r="A46" s="219" t="s">
        <v>280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59" bestFit="1" customWidth="1"/>
    <col min="2" max="3" width="7.77734375" style="183" customWidth="1"/>
    <col min="4" max="5" width="7.77734375" style="59" customWidth="1"/>
    <col min="6" max="6" width="14.88671875" style="59" bestFit="1" customWidth="1"/>
    <col min="7" max="7" width="2" style="59" bestFit="1" customWidth="1"/>
    <col min="8" max="8" width="5.33203125" style="59" bestFit="1" customWidth="1"/>
    <col min="9" max="9" width="7.6640625" style="59" bestFit="1" customWidth="1"/>
    <col min="10" max="10" width="6.88671875" style="59" bestFit="1" customWidth="1"/>
    <col min="11" max="11" width="17.33203125" style="59" bestFit="1" customWidth="1"/>
    <col min="12" max="13" width="19.6640625" style="59" bestFit="1" customWidth="1"/>
    <col min="14" max="16384" width="8.88671875" style="59"/>
  </cols>
  <sheetData>
    <row r="1" spans="1:13" ht="18.600000000000001" customHeight="1" thickBot="1" x14ac:dyDescent="0.4">
      <c r="A1" s="451" t="s">
        <v>90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</row>
    <row r="2" spans="1:13" ht="14.4" customHeight="1" x14ac:dyDescent="0.3">
      <c r="A2" s="351" t="s">
        <v>282</v>
      </c>
      <c r="B2" s="179"/>
      <c r="C2" s="179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14.4" customHeight="1" x14ac:dyDescent="0.3">
      <c r="A3" s="58"/>
      <c r="B3" s="340"/>
      <c r="C3" s="340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4.4" customHeight="1" x14ac:dyDescent="0.3">
      <c r="A4" s="58"/>
      <c r="B4" s="340"/>
      <c r="C4" s="340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ht="14.4" customHeight="1" x14ac:dyDescent="0.3">
      <c r="A5" s="58"/>
      <c r="B5" s="340"/>
      <c r="C5" s="340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ht="14.4" customHeight="1" x14ac:dyDescent="0.3">
      <c r="A6" s="58"/>
      <c r="B6" s="340"/>
      <c r="C6" s="340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4.4" customHeight="1" x14ac:dyDescent="0.3">
      <c r="A7" s="58"/>
      <c r="B7" s="340"/>
      <c r="C7" s="340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4.4" customHeight="1" x14ac:dyDescent="0.3">
      <c r="A8" s="58"/>
      <c r="B8" s="340"/>
      <c r="C8" s="340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3" ht="14.4" customHeight="1" x14ac:dyDescent="0.3">
      <c r="A9" s="58"/>
      <c r="B9" s="340"/>
      <c r="C9" s="340"/>
      <c r="D9" s="58"/>
      <c r="E9" s="58"/>
      <c r="F9" s="58"/>
      <c r="G9" s="58"/>
      <c r="H9" s="58"/>
      <c r="I9" s="58"/>
      <c r="J9" s="58"/>
      <c r="K9" s="58"/>
      <c r="L9" s="58"/>
      <c r="M9" s="58"/>
    </row>
    <row r="10" spans="1:13" ht="14.4" customHeight="1" x14ac:dyDescent="0.3">
      <c r="A10" s="58"/>
      <c r="B10" s="340"/>
      <c r="C10" s="340"/>
      <c r="D10" s="58"/>
      <c r="E10" s="58"/>
      <c r="F10" s="58"/>
      <c r="G10" s="58"/>
      <c r="H10" s="58"/>
      <c r="I10" s="58"/>
      <c r="J10" s="58"/>
      <c r="K10" s="58"/>
      <c r="L10" s="58"/>
      <c r="M10" s="58"/>
    </row>
    <row r="11" spans="1:13" ht="14.4" customHeight="1" x14ac:dyDescent="0.3">
      <c r="A11" s="58"/>
      <c r="B11" s="340"/>
      <c r="C11" s="340"/>
      <c r="D11" s="58"/>
      <c r="E11" s="58"/>
      <c r="F11" s="58"/>
      <c r="G11" s="58"/>
      <c r="H11" s="58"/>
      <c r="I11" s="58"/>
      <c r="J11" s="58"/>
      <c r="K11" s="58"/>
      <c r="L11" s="58"/>
      <c r="M11" s="58"/>
    </row>
    <row r="12" spans="1:13" ht="14.4" customHeight="1" x14ac:dyDescent="0.3">
      <c r="A12" s="58"/>
      <c r="B12" s="340"/>
      <c r="C12" s="340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3" ht="14.4" customHeight="1" x14ac:dyDescent="0.3">
      <c r="A13" s="58"/>
      <c r="B13" s="340"/>
      <c r="C13" s="340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ht="14.4" customHeight="1" x14ac:dyDescent="0.3">
      <c r="A14" s="58"/>
      <c r="B14" s="340"/>
      <c r="C14" s="340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ht="14.4" customHeight="1" x14ac:dyDescent="0.3">
      <c r="A15" s="58"/>
      <c r="B15" s="340"/>
      <c r="C15" s="340"/>
      <c r="D15" s="58"/>
      <c r="E15" s="58"/>
      <c r="F15" s="58"/>
      <c r="G15" s="58"/>
      <c r="H15" s="58"/>
      <c r="I15" s="58"/>
      <c r="J15" s="58"/>
      <c r="K15" s="58"/>
      <c r="L15" s="58"/>
      <c r="M15" s="58"/>
    </row>
    <row r="16" spans="1:13" ht="14.4" customHeight="1" x14ac:dyDescent="0.3">
      <c r="A16" s="58"/>
      <c r="B16" s="340"/>
      <c r="C16" s="340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ht="14.4" customHeight="1" x14ac:dyDescent="0.3">
      <c r="A17" s="58"/>
      <c r="B17" s="340"/>
      <c r="C17" s="340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4.4" customHeight="1" x14ac:dyDescent="0.3">
      <c r="A18" s="58"/>
      <c r="B18" s="340"/>
      <c r="C18" s="340"/>
      <c r="D18" s="58"/>
      <c r="E18" s="58"/>
      <c r="F18" s="58"/>
      <c r="G18" s="58"/>
      <c r="H18" s="58"/>
      <c r="I18" s="58"/>
      <c r="J18" s="58"/>
      <c r="K18" s="58"/>
      <c r="L18" s="58"/>
      <c r="M18" s="58"/>
    </row>
    <row r="19" spans="1:13" ht="14.4" customHeight="1" x14ac:dyDescent="0.3">
      <c r="A19" s="58"/>
      <c r="B19" s="340"/>
      <c r="C19" s="340"/>
      <c r="D19" s="58"/>
      <c r="E19" s="58"/>
      <c r="F19" s="58"/>
      <c r="G19" s="58"/>
      <c r="H19" s="58"/>
      <c r="I19" s="58"/>
      <c r="J19" s="58"/>
      <c r="K19" s="58"/>
      <c r="L19" s="58"/>
      <c r="M19" s="58"/>
    </row>
    <row r="20" spans="1:13" ht="14.4" customHeight="1" x14ac:dyDescent="0.3">
      <c r="A20" s="58"/>
      <c r="B20" s="340"/>
      <c r="C20" s="340"/>
      <c r="D20" s="58"/>
      <c r="E20" s="58"/>
      <c r="F20" s="58"/>
      <c r="G20" s="58"/>
      <c r="H20" s="58"/>
      <c r="I20" s="58"/>
      <c r="J20" s="58"/>
      <c r="K20" s="58"/>
      <c r="L20" s="58"/>
      <c r="M20" s="58"/>
    </row>
    <row r="21" spans="1:13" ht="14.4" customHeight="1" x14ac:dyDescent="0.3">
      <c r="A21" s="58"/>
      <c r="B21" s="340"/>
      <c r="C21" s="340"/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2" spans="1:13" ht="14.4" customHeight="1" x14ac:dyDescent="0.3">
      <c r="A22" s="58"/>
      <c r="B22" s="340"/>
      <c r="C22" s="340"/>
      <c r="D22" s="58"/>
      <c r="E22" s="58"/>
      <c r="F22" s="58"/>
      <c r="G22" s="58"/>
      <c r="H22" s="58"/>
      <c r="I22" s="58"/>
      <c r="J22" s="58"/>
      <c r="K22" s="58"/>
      <c r="L22" s="58"/>
      <c r="M22" s="58"/>
    </row>
    <row r="23" spans="1:13" ht="14.4" customHeight="1" x14ac:dyDescent="0.3">
      <c r="A23" s="58"/>
      <c r="B23" s="340"/>
      <c r="C23" s="340"/>
      <c r="D23" s="58"/>
      <c r="E23" s="58"/>
      <c r="F23" s="58"/>
      <c r="G23" s="58"/>
      <c r="H23" s="58"/>
      <c r="I23" s="58"/>
      <c r="J23" s="58"/>
      <c r="K23" s="58"/>
      <c r="L23" s="58"/>
      <c r="M23" s="58"/>
    </row>
    <row r="24" spans="1:13" ht="14.4" customHeight="1" x14ac:dyDescent="0.3">
      <c r="A24" s="58"/>
      <c r="B24" s="340"/>
      <c r="C24" s="340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1:13" ht="14.4" customHeight="1" x14ac:dyDescent="0.3">
      <c r="A25" s="58"/>
      <c r="B25" s="340"/>
      <c r="C25" s="340"/>
      <c r="D25" s="58"/>
      <c r="E25" s="58"/>
      <c r="F25" s="58"/>
      <c r="G25" s="58"/>
      <c r="H25" s="58"/>
      <c r="I25" s="58"/>
      <c r="J25" s="58"/>
      <c r="K25" s="58"/>
      <c r="L25" s="58"/>
      <c r="M25" s="58"/>
    </row>
    <row r="26" spans="1:13" ht="14.4" customHeight="1" x14ac:dyDescent="0.3">
      <c r="A26" s="58"/>
      <c r="B26" s="340"/>
      <c r="C26" s="340"/>
      <c r="D26" s="58"/>
      <c r="E26" s="58"/>
      <c r="F26" s="58"/>
      <c r="G26" s="58"/>
      <c r="H26" s="58"/>
      <c r="I26" s="58"/>
      <c r="J26" s="58"/>
      <c r="K26" s="58"/>
      <c r="L26" s="58"/>
      <c r="M26" s="58"/>
    </row>
    <row r="27" spans="1:13" ht="14.4" customHeight="1" x14ac:dyDescent="0.3">
      <c r="A27" s="58"/>
      <c r="B27" s="340"/>
      <c r="C27" s="340"/>
      <c r="D27" s="58"/>
      <c r="E27" s="58"/>
      <c r="F27" s="58"/>
      <c r="G27" s="58"/>
      <c r="H27" s="58"/>
      <c r="I27" s="58"/>
      <c r="J27" s="58"/>
      <c r="K27" s="58"/>
      <c r="L27" s="58"/>
      <c r="M27" s="58"/>
    </row>
    <row r="28" spans="1:13" ht="14.4" customHeight="1" x14ac:dyDescent="0.3">
      <c r="A28" s="58"/>
      <c r="B28" s="340"/>
      <c r="C28" s="340"/>
      <c r="D28" s="58"/>
      <c r="E28" s="58"/>
      <c r="F28" s="58"/>
      <c r="G28" s="58"/>
      <c r="H28" s="58"/>
      <c r="I28" s="58"/>
      <c r="J28" s="58"/>
      <c r="K28" s="58"/>
      <c r="L28" s="58"/>
      <c r="M28" s="58"/>
    </row>
    <row r="29" spans="1:13" ht="14.4" customHeight="1" x14ac:dyDescent="0.3">
      <c r="A29" s="58"/>
      <c r="B29" s="340"/>
      <c r="C29" s="340"/>
      <c r="D29" s="58"/>
      <c r="E29" s="58"/>
      <c r="F29" s="58"/>
      <c r="G29" s="58"/>
      <c r="H29" s="58"/>
      <c r="I29" s="58"/>
      <c r="J29" s="58"/>
      <c r="K29" s="58"/>
      <c r="L29" s="58"/>
      <c r="M29" s="58"/>
    </row>
    <row r="30" spans="1:13" ht="14.4" customHeight="1" thickBot="1" x14ac:dyDescent="0.35">
      <c r="A30" s="58"/>
      <c r="B30" s="340"/>
      <c r="C30" s="340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1:13" ht="14.4" customHeight="1" x14ac:dyDescent="0.3">
      <c r="A31" s="157"/>
      <c r="B31" s="525" t="s">
        <v>58</v>
      </c>
      <c r="C31" s="526"/>
      <c r="D31" s="526"/>
      <c r="E31" s="527"/>
      <c r="F31" s="149" t="s">
        <v>58</v>
      </c>
      <c r="G31" s="61"/>
      <c r="H31" s="61"/>
      <c r="I31" s="58"/>
      <c r="J31" s="58"/>
      <c r="K31" s="58"/>
      <c r="L31" s="58"/>
      <c r="M31" s="58"/>
    </row>
    <row r="32" spans="1:13" ht="14.4" customHeight="1" thickBot="1" x14ac:dyDescent="0.35">
      <c r="A32" s="158" t="s">
        <v>42</v>
      </c>
      <c r="B32" s="150" t="s">
        <v>61</v>
      </c>
      <c r="C32" s="151" t="s">
        <v>62</v>
      </c>
      <c r="D32" s="151" t="s">
        <v>63</v>
      </c>
      <c r="E32" s="152" t="s">
        <v>2</v>
      </c>
      <c r="F32" s="153" t="s">
        <v>64</v>
      </c>
      <c r="G32" s="341"/>
      <c r="H32" s="341" t="s">
        <v>91</v>
      </c>
      <c r="I32" s="58"/>
      <c r="J32" s="58"/>
      <c r="K32" s="58"/>
      <c r="L32" s="58"/>
      <c r="M32" s="58"/>
    </row>
    <row r="33" spans="1:13" ht="14.4" customHeight="1" x14ac:dyDescent="0.3">
      <c r="A33" s="154" t="s">
        <v>78</v>
      </c>
      <c r="B33" s="180">
        <v>626.28</v>
      </c>
      <c r="C33" s="180">
        <v>550</v>
      </c>
      <c r="D33" s="62">
        <f>IF(C33="","",C33-B33)</f>
        <v>-76.279999999999973</v>
      </c>
      <c r="E33" s="63">
        <f>IF(C33="","",C33/B33)</f>
        <v>0.87820144344382711</v>
      </c>
      <c r="F33" s="64">
        <v>51.29</v>
      </c>
      <c r="G33" s="341">
        <v>0</v>
      </c>
      <c r="H33" s="342">
        <v>1</v>
      </c>
      <c r="I33" s="58"/>
      <c r="J33" s="58"/>
      <c r="K33" s="58"/>
      <c r="L33" s="58"/>
      <c r="M33" s="58"/>
    </row>
    <row r="34" spans="1:13" ht="14.4" customHeight="1" x14ac:dyDescent="0.3">
      <c r="A34" s="155" t="s">
        <v>79</v>
      </c>
      <c r="B34" s="181">
        <v>1334.43</v>
      </c>
      <c r="C34" s="181">
        <v>1263</v>
      </c>
      <c r="D34" s="65">
        <f t="shared" ref="D34:D45" si="0">IF(C34="","",C34-B34)</f>
        <v>-71.430000000000064</v>
      </c>
      <c r="E34" s="66">
        <f t="shared" ref="E34:E45" si="1">IF(C34="","",C34/B34)</f>
        <v>0.94647152716890348</v>
      </c>
      <c r="F34" s="67">
        <v>166.02</v>
      </c>
      <c r="G34" s="341">
        <v>1</v>
      </c>
      <c r="H34" s="342">
        <v>1</v>
      </c>
      <c r="I34" s="58"/>
      <c r="J34" s="58"/>
      <c r="K34" s="58"/>
      <c r="L34" s="58"/>
      <c r="M34" s="58"/>
    </row>
    <row r="35" spans="1:13" ht="14.4" customHeight="1" x14ac:dyDescent="0.3">
      <c r="A35" s="155" t="s">
        <v>80</v>
      </c>
      <c r="B35" s="181">
        <v>2171.5</v>
      </c>
      <c r="C35" s="181">
        <v>2031</v>
      </c>
      <c r="D35" s="65">
        <f t="shared" si="0"/>
        <v>-140.5</v>
      </c>
      <c r="E35" s="66">
        <f t="shared" si="1"/>
        <v>0.93529818098088879</v>
      </c>
      <c r="F35" s="67">
        <v>246.75</v>
      </c>
      <c r="G35" s="343"/>
      <c r="H35" s="343"/>
      <c r="I35" s="58"/>
      <c r="J35" s="58"/>
      <c r="K35" s="58"/>
      <c r="L35" s="58"/>
      <c r="M35" s="58"/>
    </row>
    <row r="36" spans="1:13" ht="14.4" customHeight="1" x14ac:dyDescent="0.3">
      <c r="A36" s="155" t="s">
        <v>81</v>
      </c>
      <c r="B36" s="181">
        <v>3076.79</v>
      </c>
      <c r="C36" s="181">
        <v>2962</v>
      </c>
      <c r="D36" s="65">
        <f t="shared" si="0"/>
        <v>-114.78999999999996</v>
      </c>
      <c r="E36" s="66">
        <f t="shared" si="1"/>
        <v>0.96269163641327493</v>
      </c>
      <c r="F36" s="67">
        <v>405.77</v>
      </c>
      <c r="G36" s="343"/>
      <c r="H36" s="343"/>
      <c r="I36" s="58"/>
      <c r="J36" s="58"/>
      <c r="K36" s="58"/>
      <c r="L36" s="58"/>
      <c r="M36" s="58"/>
    </row>
    <row r="37" spans="1:13" ht="14.4" customHeight="1" x14ac:dyDescent="0.3">
      <c r="A37" s="155" t="s">
        <v>82</v>
      </c>
      <c r="B37" s="181"/>
      <c r="C37" s="181"/>
      <c r="D37" s="65" t="str">
        <f t="shared" si="0"/>
        <v/>
      </c>
      <c r="E37" s="66" t="str">
        <f t="shared" si="1"/>
        <v/>
      </c>
      <c r="F37" s="67"/>
      <c r="G37" s="343"/>
      <c r="H37" s="343"/>
      <c r="I37" s="58"/>
      <c r="J37" s="58"/>
      <c r="K37" s="58"/>
      <c r="L37" s="58"/>
      <c r="M37" s="58"/>
    </row>
    <row r="38" spans="1:13" ht="14.4" customHeight="1" x14ac:dyDescent="0.3">
      <c r="A38" s="155" t="s">
        <v>83</v>
      </c>
      <c r="B38" s="181"/>
      <c r="C38" s="181"/>
      <c r="D38" s="65" t="str">
        <f t="shared" si="0"/>
        <v/>
      </c>
      <c r="E38" s="66" t="str">
        <f t="shared" si="1"/>
        <v/>
      </c>
      <c r="F38" s="67"/>
      <c r="G38" s="343"/>
      <c r="H38" s="343"/>
      <c r="I38" s="58"/>
      <c r="J38" s="58"/>
      <c r="K38" s="58"/>
      <c r="L38" s="58"/>
      <c r="M38" s="58"/>
    </row>
    <row r="39" spans="1:13" ht="14.4" customHeight="1" x14ac:dyDescent="0.3">
      <c r="A39" s="155" t="s">
        <v>84</v>
      </c>
      <c r="B39" s="181"/>
      <c r="C39" s="181"/>
      <c r="D39" s="65" t="str">
        <f t="shared" si="0"/>
        <v/>
      </c>
      <c r="E39" s="66" t="str">
        <f t="shared" si="1"/>
        <v/>
      </c>
      <c r="F39" s="67"/>
      <c r="G39" s="343"/>
      <c r="H39" s="343"/>
      <c r="I39" s="58"/>
      <c r="J39" s="58"/>
      <c r="K39" s="58"/>
      <c r="L39" s="58"/>
      <c r="M39" s="58"/>
    </row>
    <row r="40" spans="1:13" ht="14.4" customHeight="1" x14ac:dyDescent="0.3">
      <c r="A40" s="155" t="s">
        <v>85</v>
      </c>
      <c r="B40" s="181"/>
      <c r="C40" s="181"/>
      <c r="D40" s="65" t="str">
        <f t="shared" si="0"/>
        <v/>
      </c>
      <c r="E40" s="66" t="str">
        <f t="shared" si="1"/>
        <v/>
      </c>
      <c r="F40" s="67"/>
      <c r="G40" s="343"/>
      <c r="H40" s="343"/>
      <c r="I40" s="58"/>
      <c r="J40" s="58"/>
      <c r="K40" s="58"/>
      <c r="L40" s="58"/>
      <c r="M40" s="58"/>
    </row>
    <row r="41" spans="1:13" ht="14.4" customHeight="1" x14ac:dyDescent="0.3">
      <c r="A41" s="155" t="s">
        <v>86</v>
      </c>
      <c r="B41" s="181"/>
      <c r="C41" s="181"/>
      <c r="D41" s="65" t="str">
        <f t="shared" si="0"/>
        <v/>
      </c>
      <c r="E41" s="66" t="str">
        <f t="shared" si="1"/>
        <v/>
      </c>
      <c r="F41" s="67"/>
      <c r="G41" s="343"/>
      <c r="H41" s="343"/>
      <c r="I41" s="58"/>
      <c r="J41" s="58"/>
      <c r="K41" s="58"/>
      <c r="L41" s="58"/>
      <c r="M41" s="58"/>
    </row>
    <row r="42" spans="1:13" ht="14.4" customHeight="1" x14ac:dyDescent="0.3">
      <c r="A42" s="155" t="s">
        <v>87</v>
      </c>
      <c r="B42" s="181"/>
      <c r="C42" s="181"/>
      <c r="D42" s="65" t="str">
        <f t="shared" si="0"/>
        <v/>
      </c>
      <c r="E42" s="66" t="str">
        <f t="shared" si="1"/>
        <v/>
      </c>
      <c r="F42" s="67"/>
      <c r="G42" s="343"/>
      <c r="H42" s="343"/>
      <c r="I42" s="58"/>
      <c r="J42" s="58"/>
      <c r="K42" s="58"/>
      <c r="L42" s="58"/>
      <c r="M42" s="58"/>
    </row>
    <row r="43" spans="1:13" ht="14.4" customHeight="1" x14ac:dyDescent="0.3">
      <c r="A43" s="155" t="s">
        <v>88</v>
      </c>
      <c r="B43" s="181"/>
      <c r="C43" s="181"/>
      <c r="D43" s="65" t="str">
        <f t="shared" si="0"/>
        <v/>
      </c>
      <c r="E43" s="66" t="str">
        <f t="shared" si="1"/>
        <v/>
      </c>
      <c r="F43" s="67"/>
      <c r="G43" s="343"/>
      <c r="H43" s="343"/>
      <c r="I43" s="58"/>
      <c r="J43" s="58"/>
      <c r="K43" s="58"/>
      <c r="L43" s="58"/>
      <c r="M43" s="58"/>
    </row>
    <row r="44" spans="1:13" ht="14.4" customHeight="1" x14ac:dyDescent="0.3">
      <c r="A44" s="155" t="s">
        <v>89</v>
      </c>
      <c r="B44" s="181"/>
      <c r="C44" s="181"/>
      <c r="D44" s="65" t="str">
        <f t="shared" si="0"/>
        <v/>
      </c>
      <c r="E44" s="66" t="str">
        <f t="shared" si="1"/>
        <v/>
      </c>
      <c r="F44" s="67"/>
      <c r="G44" s="343"/>
      <c r="H44" s="343"/>
      <c r="I44" s="58"/>
      <c r="J44" s="58"/>
      <c r="K44" s="58"/>
      <c r="L44" s="58"/>
      <c r="M44" s="58"/>
    </row>
    <row r="45" spans="1:13" ht="14.4" customHeight="1" thickBot="1" x14ac:dyDescent="0.35">
      <c r="A45" s="156" t="s">
        <v>92</v>
      </c>
      <c r="B45" s="182"/>
      <c r="C45" s="182"/>
      <c r="D45" s="68" t="str">
        <f t="shared" si="0"/>
        <v/>
      </c>
      <c r="E45" s="69" t="str">
        <f t="shared" si="1"/>
        <v/>
      </c>
      <c r="F45" s="70"/>
      <c r="G45" s="343"/>
      <c r="H45" s="343"/>
      <c r="I45" s="58"/>
      <c r="J45" s="58"/>
      <c r="K45" s="58"/>
      <c r="L45" s="58"/>
      <c r="M45" s="58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60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74" customWidth="1"/>
    <col min="2" max="2" width="6.5546875" style="194" customWidth="1"/>
    <col min="3" max="3" width="5.88671875" style="194" customWidth="1"/>
    <col min="4" max="4" width="7.6640625" style="194" customWidth="1"/>
    <col min="5" max="5" width="6.5546875" style="77" customWidth="1"/>
    <col min="6" max="6" width="5.88671875" style="77" customWidth="1"/>
    <col min="7" max="7" width="7.6640625" style="77" customWidth="1"/>
    <col min="8" max="8" width="6.6640625" style="77" bestFit="1" customWidth="1"/>
    <col min="9" max="9" width="6" style="77" bestFit="1" customWidth="1"/>
    <col min="10" max="10" width="7.77734375" style="77" bestFit="1" customWidth="1"/>
    <col min="11" max="11" width="9.109375" style="77" bestFit="1" customWidth="1"/>
    <col min="12" max="12" width="3.88671875" style="77" bestFit="1" customWidth="1"/>
    <col min="13" max="13" width="4.33203125" style="77" bestFit="1" customWidth="1"/>
    <col min="14" max="14" width="5.44140625" style="77" bestFit="1" customWidth="1"/>
    <col min="15" max="15" width="4" style="77" bestFit="1" customWidth="1"/>
    <col min="16" max="16" width="55.44140625" style="71" customWidth="1"/>
    <col min="17" max="17" width="7.88671875" style="75" bestFit="1" customWidth="1"/>
    <col min="18" max="18" width="6" style="75" bestFit="1" customWidth="1"/>
    <col min="19" max="19" width="9.5546875" style="194" customWidth="1"/>
    <col min="20" max="20" width="9.6640625" style="194" customWidth="1"/>
    <col min="21" max="21" width="7.6640625" style="194" bestFit="1" customWidth="1"/>
    <col min="22" max="22" width="6.109375" style="78" bestFit="1" customWidth="1"/>
    <col min="23" max="23" width="17.21875" style="76" bestFit="1" customWidth="1"/>
    <col min="24" max="16384" width="8.88671875" style="71"/>
  </cols>
  <sheetData>
    <row r="1" spans="1:23" s="291" customFormat="1" ht="18.600000000000001" customHeight="1" thickBot="1" x14ac:dyDescent="0.4">
      <c r="A1" s="484" t="s">
        <v>5235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</row>
    <row r="2" spans="1:23" ht="14.4" customHeight="1" thickBot="1" x14ac:dyDescent="0.35">
      <c r="A2" s="351" t="s">
        <v>282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4"/>
      <c r="Q2" s="344"/>
      <c r="R2" s="344"/>
      <c r="S2" s="345"/>
      <c r="T2" s="345"/>
      <c r="U2" s="345"/>
      <c r="V2" s="344"/>
      <c r="W2" s="346"/>
    </row>
    <row r="3" spans="1:23" s="72" customFormat="1" ht="14.4" customHeight="1" x14ac:dyDescent="0.3">
      <c r="A3" s="534" t="s">
        <v>50</v>
      </c>
      <c r="B3" s="535">
        <v>2012</v>
      </c>
      <c r="C3" s="536"/>
      <c r="D3" s="537"/>
      <c r="E3" s="535">
        <v>2013</v>
      </c>
      <c r="F3" s="536"/>
      <c r="G3" s="537"/>
      <c r="H3" s="535">
        <v>2014</v>
      </c>
      <c r="I3" s="536"/>
      <c r="J3" s="537"/>
      <c r="K3" s="538" t="s">
        <v>51</v>
      </c>
      <c r="L3" s="530" t="s">
        <v>52</v>
      </c>
      <c r="M3" s="530" t="s">
        <v>53</v>
      </c>
      <c r="N3" s="530" t="s">
        <v>54</v>
      </c>
      <c r="O3" s="240" t="s">
        <v>55</v>
      </c>
      <c r="P3" s="531" t="s">
        <v>56</v>
      </c>
      <c r="Q3" s="532" t="s">
        <v>57</v>
      </c>
      <c r="R3" s="533"/>
      <c r="S3" s="528" t="s">
        <v>58</v>
      </c>
      <c r="T3" s="529"/>
      <c r="U3" s="529"/>
      <c r="V3" s="529"/>
      <c r="W3" s="195" t="s">
        <v>58</v>
      </c>
    </row>
    <row r="4" spans="1:23" s="73" customFormat="1" ht="14.4" customHeight="1" thickBot="1" x14ac:dyDescent="0.35">
      <c r="A4" s="763"/>
      <c r="B4" s="764" t="s">
        <v>59</v>
      </c>
      <c r="C4" s="765" t="s">
        <v>47</v>
      </c>
      <c r="D4" s="766" t="s">
        <v>60</v>
      </c>
      <c r="E4" s="764" t="s">
        <v>59</v>
      </c>
      <c r="F4" s="765" t="s">
        <v>47</v>
      </c>
      <c r="G4" s="766" t="s">
        <v>60</v>
      </c>
      <c r="H4" s="764" t="s">
        <v>59</v>
      </c>
      <c r="I4" s="765" t="s">
        <v>47</v>
      </c>
      <c r="J4" s="766" t="s">
        <v>60</v>
      </c>
      <c r="K4" s="767"/>
      <c r="L4" s="768"/>
      <c r="M4" s="768"/>
      <c r="N4" s="768"/>
      <c r="O4" s="769"/>
      <c r="P4" s="770"/>
      <c r="Q4" s="771" t="s">
        <v>48</v>
      </c>
      <c r="R4" s="772" t="s">
        <v>47</v>
      </c>
      <c r="S4" s="773" t="s">
        <v>61</v>
      </c>
      <c r="T4" s="774" t="s">
        <v>62</v>
      </c>
      <c r="U4" s="774" t="s">
        <v>63</v>
      </c>
      <c r="V4" s="775" t="s">
        <v>2</v>
      </c>
      <c r="W4" s="776" t="s">
        <v>64</v>
      </c>
    </row>
    <row r="5" spans="1:23" ht="14.4" customHeight="1" x14ac:dyDescent="0.3">
      <c r="A5" s="804" t="s">
        <v>5122</v>
      </c>
      <c r="B5" s="777">
        <v>1</v>
      </c>
      <c r="C5" s="778">
        <v>8.6300000000000008</v>
      </c>
      <c r="D5" s="779">
        <v>6</v>
      </c>
      <c r="E5" s="780"/>
      <c r="F5" s="781"/>
      <c r="G5" s="782"/>
      <c r="H5" s="783"/>
      <c r="I5" s="781"/>
      <c r="J5" s="782"/>
      <c r="K5" s="784">
        <v>8.6300000000000008</v>
      </c>
      <c r="L5" s="783">
        <v>6</v>
      </c>
      <c r="M5" s="783">
        <v>56</v>
      </c>
      <c r="N5" s="785">
        <v>18.63</v>
      </c>
      <c r="O5" s="783" t="s">
        <v>5123</v>
      </c>
      <c r="P5" s="786" t="s">
        <v>5124</v>
      </c>
      <c r="Q5" s="787">
        <f>H5-B5</f>
        <v>-1</v>
      </c>
      <c r="R5" s="787">
        <f>I5-C5</f>
        <v>-8.6300000000000008</v>
      </c>
      <c r="S5" s="369" t="str">
        <f>IF(H5=0,"",H5*N5)</f>
        <v/>
      </c>
      <c r="T5" s="369" t="str">
        <f>IF(H5=0,"",H5*J5)</f>
        <v/>
      </c>
      <c r="U5" s="369" t="str">
        <f>IF(H5=0,"",T5-S5)</f>
        <v/>
      </c>
      <c r="V5" s="788" t="str">
        <f>IF(H5=0,"",T5/S5)</f>
        <v/>
      </c>
      <c r="W5" s="789"/>
    </row>
    <row r="6" spans="1:23" ht="14.4" customHeight="1" x14ac:dyDescent="0.3">
      <c r="A6" s="805" t="s">
        <v>5125</v>
      </c>
      <c r="B6" s="758">
        <v>1</v>
      </c>
      <c r="C6" s="760">
        <v>64.540000000000006</v>
      </c>
      <c r="D6" s="761">
        <v>53</v>
      </c>
      <c r="E6" s="747">
        <v>1</v>
      </c>
      <c r="F6" s="748">
        <v>58.08</v>
      </c>
      <c r="G6" s="749">
        <v>61</v>
      </c>
      <c r="H6" s="742"/>
      <c r="I6" s="740"/>
      <c r="J6" s="741"/>
      <c r="K6" s="743">
        <v>64.540000000000006</v>
      </c>
      <c r="L6" s="742">
        <v>26</v>
      </c>
      <c r="M6" s="742">
        <v>233</v>
      </c>
      <c r="N6" s="744">
        <v>77.569999999999993</v>
      </c>
      <c r="O6" s="742" t="s">
        <v>5123</v>
      </c>
      <c r="P6" s="757" t="s">
        <v>5126</v>
      </c>
      <c r="Q6" s="745">
        <f t="shared" ref="Q6:R60" si="0">H6-B6</f>
        <v>-1</v>
      </c>
      <c r="R6" s="745">
        <f t="shared" si="0"/>
        <v>-64.540000000000006</v>
      </c>
      <c r="S6" s="758" t="str">
        <f t="shared" ref="S6:S60" si="1">IF(H6=0,"",H6*N6)</f>
        <v/>
      </c>
      <c r="T6" s="758" t="str">
        <f t="shared" ref="T6:T60" si="2">IF(H6=0,"",H6*J6)</f>
        <v/>
      </c>
      <c r="U6" s="758" t="str">
        <f t="shared" ref="U6:U60" si="3">IF(H6=0,"",T6-S6)</f>
        <v/>
      </c>
      <c r="V6" s="759" t="str">
        <f t="shared" ref="V6:V60" si="4">IF(H6=0,"",T6/S6)</f>
        <v/>
      </c>
      <c r="W6" s="746"/>
    </row>
    <row r="7" spans="1:23" ht="14.4" customHeight="1" x14ac:dyDescent="0.3">
      <c r="A7" s="805" t="s">
        <v>5127</v>
      </c>
      <c r="B7" s="758">
        <v>2</v>
      </c>
      <c r="C7" s="760">
        <v>80.02</v>
      </c>
      <c r="D7" s="761">
        <v>25</v>
      </c>
      <c r="E7" s="747">
        <v>4</v>
      </c>
      <c r="F7" s="748">
        <v>159.43</v>
      </c>
      <c r="G7" s="749">
        <v>42</v>
      </c>
      <c r="H7" s="742">
        <v>2</v>
      </c>
      <c r="I7" s="740">
        <v>80.02</v>
      </c>
      <c r="J7" s="750">
        <v>53.5</v>
      </c>
      <c r="K7" s="743">
        <v>40.01</v>
      </c>
      <c r="L7" s="742">
        <v>17</v>
      </c>
      <c r="M7" s="742">
        <v>154</v>
      </c>
      <c r="N7" s="744">
        <v>51.21</v>
      </c>
      <c r="O7" s="742" t="s">
        <v>5123</v>
      </c>
      <c r="P7" s="757" t="s">
        <v>5128</v>
      </c>
      <c r="Q7" s="745">
        <f t="shared" si="0"/>
        <v>0</v>
      </c>
      <c r="R7" s="745">
        <f t="shared" si="0"/>
        <v>0</v>
      </c>
      <c r="S7" s="758">
        <f t="shared" si="1"/>
        <v>102.42</v>
      </c>
      <c r="T7" s="758">
        <f t="shared" si="2"/>
        <v>107</v>
      </c>
      <c r="U7" s="758">
        <f t="shared" si="3"/>
        <v>4.5799999999999983</v>
      </c>
      <c r="V7" s="759">
        <f t="shared" si="4"/>
        <v>1.0447178285491114</v>
      </c>
      <c r="W7" s="746">
        <v>25</v>
      </c>
    </row>
    <row r="8" spans="1:23" ht="14.4" customHeight="1" x14ac:dyDescent="0.3">
      <c r="A8" s="805" t="s">
        <v>5129</v>
      </c>
      <c r="B8" s="737"/>
      <c r="C8" s="738"/>
      <c r="D8" s="739"/>
      <c r="E8" s="756"/>
      <c r="F8" s="740"/>
      <c r="G8" s="741"/>
      <c r="H8" s="742">
        <v>1</v>
      </c>
      <c r="I8" s="740">
        <v>20.07</v>
      </c>
      <c r="J8" s="741">
        <v>17</v>
      </c>
      <c r="K8" s="743">
        <v>20.07</v>
      </c>
      <c r="L8" s="742">
        <v>9</v>
      </c>
      <c r="M8" s="742">
        <v>79</v>
      </c>
      <c r="N8" s="744">
        <v>26.18</v>
      </c>
      <c r="O8" s="742" t="s">
        <v>5123</v>
      </c>
      <c r="P8" s="757" t="s">
        <v>5130</v>
      </c>
      <c r="Q8" s="745">
        <f t="shared" si="0"/>
        <v>1</v>
      </c>
      <c r="R8" s="745">
        <f t="shared" si="0"/>
        <v>20.07</v>
      </c>
      <c r="S8" s="758">
        <f t="shared" si="1"/>
        <v>26.18</v>
      </c>
      <c r="T8" s="758">
        <f t="shared" si="2"/>
        <v>17</v>
      </c>
      <c r="U8" s="758">
        <f t="shared" si="3"/>
        <v>-9.18</v>
      </c>
      <c r="V8" s="759">
        <f t="shared" si="4"/>
        <v>0.64935064935064934</v>
      </c>
      <c r="W8" s="746"/>
    </row>
    <row r="9" spans="1:23" ht="14.4" customHeight="1" x14ac:dyDescent="0.3">
      <c r="A9" s="806" t="s">
        <v>5131</v>
      </c>
      <c r="B9" s="790">
        <v>4</v>
      </c>
      <c r="C9" s="791">
        <v>94.49</v>
      </c>
      <c r="D9" s="751">
        <v>31.5</v>
      </c>
      <c r="E9" s="792"/>
      <c r="F9" s="793"/>
      <c r="G9" s="752"/>
      <c r="H9" s="794">
        <v>2</v>
      </c>
      <c r="I9" s="793">
        <v>47.25</v>
      </c>
      <c r="J9" s="752">
        <v>17</v>
      </c>
      <c r="K9" s="795">
        <v>23.62</v>
      </c>
      <c r="L9" s="794">
        <v>11</v>
      </c>
      <c r="M9" s="794">
        <v>99</v>
      </c>
      <c r="N9" s="796">
        <v>32.9</v>
      </c>
      <c r="O9" s="794" t="s">
        <v>5123</v>
      </c>
      <c r="P9" s="797" t="s">
        <v>5132</v>
      </c>
      <c r="Q9" s="798">
        <f t="shared" si="0"/>
        <v>-2</v>
      </c>
      <c r="R9" s="798">
        <f t="shared" si="0"/>
        <v>-47.239999999999995</v>
      </c>
      <c r="S9" s="799">
        <f t="shared" si="1"/>
        <v>65.8</v>
      </c>
      <c r="T9" s="799">
        <f t="shared" si="2"/>
        <v>34</v>
      </c>
      <c r="U9" s="799">
        <f t="shared" si="3"/>
        <v>-31.799999999999997</v>
      </c>
      <c r="V9" s="800">
        <f t="shared" si="4"/>
        <v>0.51671732522796354</v>
      </c>
      <c r="W9" s="753"/>
    </row>
    <row r="10" spans="1:23" ht="14.4" customHeight="1" x14ac:dyDescent="0.3">
      <c r="A10" s="805" t="s">
        <v>5133</v>
      </c>
      <c r="B10" s="758"/>
      <c r="C10" s="760"/>
      <c r="D10" s="761"/>
      <c r="E10" s="747">
        <v>1</v>
      </c>
      <c r="F10" s="748">
        <v>13.36</v>
      </c>
      <c r="G10" s="749">
        <v>12</v>
      </c>
      <c r="H10" s="742"/>
      <c r="I10" s="740"/>
      <c r="J10" s="741"/>
      <c r="K10" s="743">
        <v>13.53</v>
      </c>
      <c r="L10" s="742">
        <v>8</v>
      </c>
      <c r="M10" s="742">
        <v>70</v>
      </c>
      <c r="N10" s="744">
        <v>23.48</v>
      </c>
      <c r="O10" s="742" t="s">
        <v>5123</v>
      </c>
      <c r="P10" s="757" t="s">
        <v>5134</v>
      </c>
      <c r="Q10" s="745">
        <f t="shared" si="0"/>
        <v>0</v>
      </c>
      <c r="R10" s="745">
        <f t="shared" si="0"/>
        <v>0</v>
      </c>
      <c r="S10" s="758" t="str">
        <f t="shared" si="1"/>
        <v/>
      </c>
      <c r="T10" s="758" t="str">
        <f t="shared" si="2"/>
        <v/>
      </c>
      <c r="U10" s="758" t="str">
        <f t="shared" si="3"/>
        <v/>
      </c>
      <c r="V10" s="759" t="str">
        <f t="shared" si="4"/>
        <v/>
      </c>
      <c r="W10" s="746"/>
    </row>
    <row r="11" spans="1:23" ht="14.4" customHeight="1" x14ac:dyDescent="0.3">
      <c r="A11" s="805" t="s">
        <v>5135</v>
      </c>
      <c r="B11" s="737">
        <v>1</v>
      </c>
      <c r="C11" s="738">
        <v>1.4</v>
      </c>
      <c r="D11" s="739">
        <v>3</v>
      </c>
      <c r="E11" s="756"/>
      <c r="F11" s="740"/>
      <c r="G11" s="741"/>
      <c r="H11" s="742"/>
      <c r="I11" s="740"/>
      <c r="J11" s="741"/>
      <c r="K11" s="743">
        <v>1.84</v>
      </c>
      <c r="L11" s="742">
        <v>4</v>
      </c>
      <c r="M11" s="742">
        <v>32</v>
      </c>
      <c r="N11" s="744">
        <v>10.8</v>
      </c>
      <c r="O11" s="742" t="s">
        <v>5123</v>
      </c>
      <c r="P11" s="757" t="s">
        <v>5136</v>
      </c>
      <c r="Q11" s="745">
        <f t="shared" si="0"/>
        <v>-1</v>
      </c>
      <c r="R11" s="745">
        <f t="shared" si="0"/>
        <v>-1.4</v>
      </c>
      <c r="S11" s="758" t="str">
        <f t="shared" si="1"/>
        <v/>
      </c>
      <c r="T11" s="758" t="str">
        <f t="shared" si="2"/>
        <v/>
      </c>
      <c r="U11" s="758" t="str">
        <f t="shared" si="3"/>
        <v/>
      </c>
      <c r="V11" s="759" t="str">
        <f t="shared" si="4"/>
        <v/>
      </c>
      <c r="W11" s="746"/>
    </row>
    <row r="12" spans="1:23" ht="14.4" customHeight="1" x14ac:dyDescent="0.3">
      <c r="A12" s="805" t="s">
        <v>5137</v>
      </c>
      <c r="B12" s="758"/>
      <c r="C12" s="760"/>
      <c r="D12" s="761"/>
      <c r="E12" s="747">
        <v>1</v>
      </c>
      <c r="F12" s="748">
        <v>0.45</v>
      </c>
      <c r="G12" s="749">
        <v>5</v>
      </c>
      <c r="H12" s="742"/>
      <c r="I12" s="740"/>
      <c r="J12" s="741"/>
      <c r="K12" s="743">
        <v>0.38</v>
      </c>
      <c r="L12" s="742">
        <v>2</v>
      </c>
      <c r="M12" s="742">
        <v>18</v>
      </c>
      <c r="N12" s="744">
        <v>5.96</v>
      </c>
      <c r="O12" s="742" t="s">
        <v>5123</v>
      </c>
      <c r="P12" s="757" t="s">
        <v>5138</v>
      </c>
      <c r="Q12" s="745">
        <f t="shared" si="0"/>
        <v>0</v>
      </c>
      <c r="R12" s="745">
        <f t="shared" si="0"/>
        <v>0</v>
      </c>
      <c r="S12" s="758" t="str">
        <f t="shared" si="1"/>
        <v/>
      </c>
      <c r="T12" s="758" t="str">
        <f t="shared" si="2"/>
        <v/>
      </c>
      <c r="U12" s="758" t="str">
        <f t="shared" si="3"/>
        <v/>
      </c>
      <c r="V12" s="759" t="str">
        <f t="shared" si="4"/>
        <v/>
      </c>
      <c r="W12" s="746"/>
    </row>
    <row r="13" spans="1:23" ht="14.4" customHeight="1" x14ac:dyDescent="0.3">
      <c r="A13" s="805" t="s">
        <v>5139</v>
      </c>
      <c r="B13" s="758"/>
      <c r="C13" s="760"/>
      <c r="D13" s="761"/>
      <c r="E13" s="756"/>
      <c r="F13" s="740"/>
      <c r="G13" s="741"/>
      <c r="H13" s="747">
        <v>1</v>
      </c>
      <c r="I13" s="748">
        <v>1.59</v>
      </c>
      <c r="J13" s="749">
        <v>1</v>
      </c>
      <c r="K13" s="743">
        <v>0.45</v>
      </c>
      <c r="L13" s="742">
        <v>1</v>
      </c>
      <c r="M13" s="742">
        <v>8</v>
      </c>
      <c r="N13" s="744">
        <v>2.5299999999999998</v>
      </c>
      <c r="O13" s="742" t="s">
        <v>5123</v>
      </c>
      <c r="P13" s="757" t="s">
        <v>5140</v>
      </c>
      <c r="Q13" s="745">
        <f t="shared" si="0"/>
        <v>1</v>
      </c>
      <c r="R13" s="745">
        <f t="shared" si="0"/>
        <v>1.59</v>
      </c>
      <c r="S13" s="758">
        <f t="shared" si="1"/>
        <v>2.5299999999999998</v>
      </c>
      <c r="T13" s="758">
        <f t="shared" si="2"/>
        <v>1</v>
      </c>
      <c r="U13" s="758">
        <f t="shared" si="3"/>
        <v>-1.5299999999999998</v>
      </c>
      <c r="V13" s="759">
        <f t="shared" si="4"/>
        <v>0.39525691699604748</v>
      </c>
      <c r="W13" s="746"/>
    </row>
    <row r="14" spans="1:23" ht="14.4" customHeight="1" x14ac:dyDescent="0.3">
      <c r="A14" s="805" t="s">
        <v>5141</v>
      </c>
      <c r="B14" s="758"/>
      <c r="C14" s="760"/>
      <c r="D14" s="761"/>
      <c r="E14" s="756">
        <v>3</v>
      </c>
      <c r="F14" s="740">
        <v>94.38</v>
      </c>
      <c r="G14" s="741">
        <v>14.7</v>
      </c>
      <c r="H14" s="747">
        <v>4</v>
      </c>
      <c r="I14" s="748">
        <v>109.51</v>
      </c>
      <c r="J14" s="750">
        <v>10.5</v>
      </c>
      <c r="K14" s="743">
        <v>31.93</v>
      </c>
      <c r="L14" s="742">
        <v>2</v>
      </c>
      <c r="M14" s="742">
        <v>22</v>
      </c>
      <c r="N14" s="744">
        <v>7.3</v>
      </c>
      <c r="O14" s="742" t="s">
        <v>4364</v>
      </c>
      <c r="P14" s="757" t="s">
        <v>5142</v>
      </c>
      <c r="Q14" s="745">
        <f t="shared" si="0"/>
        <v>4</v>
      </c>
      <c r="R14" s="745">
        <f t="shared" si="0"/>
        <v>109.51</v>
      </c>
      <c r="S14" s="758">
        <f t="shared" si="1"/>
        <v>29.2</v>
      </c>
      <c r="T14" s="758">
        <f t="shared" si="2"/>
        <v>42</v>
      </c>
      <c r="U14" s="758">
        <f t="shared" si="3"/>
        <v>12.8</v>
      </c>
      <c r="V14" s="759">
        <f t="shared" si="4"/>
        <v>1.4383561643835616</v>
      </c>
      <c r="W14" s="746">
        <v>19</v>
      </c>
    </row>
    <row r="15" spans="1:23" ht="14.4" customHeight="1" x14ac:dyDescent="0.3">
      <c r="A15" s="806" t="s">
        <v>5143</v>
      </c>
      <c r="B15" s="799">
        <v>1</v>
      </c>
      <c r="C15" s="801">
        <v>32.979999999999997</v>
      </c>
      <c r="D15" s="762">
        <v>23</v>
      </c>
      <c r="E15" s="792">
        <v>1</v>
      </c>
      <c r="F15" s="793">
        <v>32.53</v>
      </c>
      <c r="G15" s="752">
        <v>9</v>
      </c>
      <c r="H15" s="802">
        <v>1</v>
      </c>
      <c r="I15" s="803">
        <v>13.21</v>
      </c>
      <c r="J15" s="754">
        <v>7</v>
      </c>
      <c r="K15" s="795">
        <v>32.979999999999997</v>
      </c>
      <c r="L15" s="794">
        <v>4</v>
      </c>
      <c r="M15" s="794">
        <v>36</v>
      </c>
      <c r="N15" s="796">
        <v>11.96</v>
      </c>
      <c r="O15" s="794" t="s">
        <v>4364</v>
      </c>
      <c r="P15" s="797" t="s">
        <v>5144</v>
      </c>
      <c r="Q15" s="798">
        <f t="shared" si="0"/>
        <v>0</v>
      </c>
      <c r="R15" s="798">
        <f t="shared" si="0"/>
        <v>-19.769999999999996</v>
      </c>
      <c r="S15" s="799">
        <f t="shared" si="1"/>
        <v>11.96</v>
      </c>
      <c r="T15" s="799">
        <f t="shared" si="2"/>
        <v>7</v>
      </c>
      <c r="U15" s="799">
        <f t="shared" si="3"/>
        <v>-4.9600000000000009</v>
      </c>
      <c r="V15" s="800">
        <f t="shared" si="4"/>
        <v>0.58528428093645479</v>
      </c>
      <c r="W15" s="753"/>
    </row>
    <row r="16" spans="1:23" ht="14.4" customHeight="1" x14ac:dyDescent="0.3">
      <c r="A16" s="805" t="s">
        <v>5145</v>
      </c>
      <c r="B16" s="737">
        <v>3</v>
      </c>
      <c r="C16" s="738">
        <v>40.33</v>
      </c>
      <c r="D16" s="739">
        <v>17</v>
      </c>
      <c r="E16" s="756">
        <v>2</v>
      </c>
      <c r="F16" s="740">
        <v>30.58</v>
      </c>
      <c r="G16" s="741">
        <v>28</v>
      </c>
      <c r="H16" s="742">
        <v>1</v>
      </c>
      <c r="I16" s="740">
        <v>13.44</v>
      </c>
      <c r="J16" s="741">
        <v>16</v>
      </c>
      <c r="K16" s="743">
        <v>13.44</v>
      </c>
      <c r="L16" s="742">
        <v>6</v>
      </c>
      <c r="M16" s="742">
        <v>50</v>
      </c>
      <c r="N16" s="744">
        <v>16.55</v>
      </c>
      <c r="O16" s="742" t="s">
        <v>5123</v>
      </c>
      <c r="P16" s="757" t="s">
        <v>5146</v>
      </c>
      <c r="Q16" s="745">
        <f t="shared" si="0"/>
        <v>-2</v>
      </c>
      <c r="R16" s="745">
        <f t="shared" si="0"/>
        <v>-26.89</v>
      </c>
      <c r="S16" s="758">
        <f t="shared" si="1"/>
        <v>16.55</v>
      </c>
      <c r="T16" s="758">
        <f t="shared" si="2"/>
        <v>16</v>
      </c>
      <c r="U16" s="758">
        <f t="shared" si="3"/>
        <v>-0.55000000000000071</v>
      </c>
      <c r="V16" s="759">
        <f t="shared" si="4"/>
        <v>0.9667673716012084</v>
      </c>
      <c r="W16" s="746"/>
    </row>
    <row r="17" spans="1:23" ht="14.4" customHeight="1" x14ac:dyDescent="0.3">
      <c r="A17" s="806" t="s">
        <v>5147</v>
      </c>
      <c r="B17" s="790">
        <v>7</v>
      </c>
      <c r="C17" s="791">
        <v>99.89</v>
      </c>
      <c r="D17" s="751">
        <v>23.3</v>
      </c>
      <c r="E17" s="792">
        <v>2</v>
      </c>
      <c r="F17" s="793">
        <v>32.299999999999997</v>
      </c>
      <c r="G17" s="752">
        <v>33</v>
      </c>
      <c r="H17" s="794">
        <v>7</v>
      </c>
      <c r="I17" s="793">
        <v>99.89</v>
      </c>
      <c r="J17" s="755">
        <v>24.3</v>
      </c>
      <c r="K17" s="795">
        <v>14.27</v>
      </c>
      <c r="L17" s="794">
        <v>7</v>
      </c>
      <c r="M17" s="794">
        <v>60</v>
      </c>
      <c r="N17" s="796">
        <v>20.05</v>
      </c>
      <c r="O17" s="794" t="s">
        <v>5123</v>
      </c>
      <c r="P17" s="797" t="s">
        <v>5148</v>
      </c>
      <c r="Q17" s="798">
        <f t="shared" si="0"/>
        <v>0</v>
      </c>
      <c r="R17" s="798">
        <f t="shared" si="0"/>
        <v>0</v>
      </c>
      <c r="S17" s="799">
        <f t="shared" si="1"/>
        <v>140.35</v>
      </c>
      <c r="T17" s="799">
        <f t="shared" si="2"/>
        <v>170.1</v>
      </c>
      <c r="U17" s="799">
        <f t="shared" si="3"/>
        <v>29.75</v>
      </c>
      <c r="V17" s="800">
        <f t="shared" si="4"/>
        <v>1.2119700748129676</v>
      </c>
      <c r="W17" s="753">
        <v>36</v>
      </c>
    </row>
    <row r="18" spans="1:23" ht="14.4" customHeight="1" x14ac:dyDescent="0.3">
      <c r="A18" s="806" t="s">
        <v>5149</v>
      </c>
      <c r="B18" s="790">
        <v>1</v>
      </c>
      <c r="C18" s="791">
        <v>18.75</v>
      </c>
      <c r="D18" s="751">
        <v>61</v>
      </c>
      <c r="E18" s="792">
        <v>2</v>
      </c>
      <c r="F18" s="793">
        <v>30</v>
      </c>
      <c r="G18" s="752">
        <v>13.5</v>
      </c>
      <c r="H18" s="794">
        <v>1</v>
      </c>
      <c r="I18" s="793">
        <v>18.75</v>
      </c>
      <c r="J18" s="752">
        <v>16</v>
      </c>
      <c r="K18" s="795">
        <v>18.75</v>
      </c>
      <c r="L18" s="794">
        <v>9</v>
      </c>
      <c r="M18" s="794">
        <v>81</v>
      </c>
      <c r="N18" s="796">
        <v>27.07</v>
      </c>
      <c r="O18" s="794" t="s">
        <v>5123</v>
      </c>
      <c r="P18" s="797" t="s">
        <v>5150</v>
      </c>
      <c r="Q18" s="798">
        <f t="shared" si="0"/>
        <v>0</v>
      </c>
      <c r="R18" s="798">
        <f t="shared" si="0"/>
        <v>0</v>
      </c>
      <c r="S18" s="799">
        <f t="shared" si="1"/>
        <v>27.07</v>
      </c>
      <c r="T18" s="799">
        <f t="shared" si="2"/>
        <v>16</v>
      </c>
      <c r="U18" s="799">
        <f t="shared" si="3"/>
        <v>-11.07</v>
      </c>
      <c r="V18" s="800">
        <f t="shared" si="4"/>
        <v>0.59106021425932764</v>
      </c>
      <c r="W18" s="753"/>
    </row>
    <row r="19" spans="1:23" ht="14.4" customHeight="1" x14ac:dyDescent="0.3">
      <c r="A19" s="805" t="s">
        <v>5151</v>
      </c>
      <c r="B19" s="758">
        <v>15</v>
      </c>
      <c r="C19" s="760">
        <v>162.75</v>
      </c>
      <c r="D19" s="761">
        <v>11.8</v>
      </c>
      <c r="E19" s="756">
        <v>24</v>
      </c>
      <c r="F19" s="740">
        <v>304.81</v>
      </c>
      <c r="G19" s="741">
        <v>10.5</v>
      </c>
      <c r="H19" s="747">
        <v>22</v>
      </c>
      <c r="I19" s="748">
        <v>238.71</v>
      </c>
      <c r="J19" s="749">
        <v>11</v>
      </c>
      <c r="K19" s="743">
        <v>10.85</v>
      </c>
      <c r="L19" s="742">
        <v>4</v>
      </c>
      <c r="M19" s="742">
        <v>37</v>
      </c>
      <c r="N19" s="744">
        <v>12.29</v>
      </c>
      <c r="O19" s="742" t="s">
        <v>5123</v>
      </c>
      <c r="P19" s="757" t="s">
        <v>5152</v>
      </c>
      <c r="Q19" s="745">
        <f t="shared" si="0"/>
        <v>7</v>
      </c>
      <c r="R19" s="745">
        <f t="shared" si="0"/>
        <v>75.960000000000008</v>
      </c>
      <c r="S19" s="758">
        <f t="shared" si="1"/>
        <v>270.38</v>
      </c>
      <c r="T19" s="758">
        <f t="shared" si="2"/>
        <v>242</v>
      </c>
      <c r="U19" s="758">
        <f t="shared" si="3"/>
        <v>-28.379999999999995</v>
      </c>
      <c r="V19" s="759">
        <f t="shared" si="4"/>
        <v>0.89503661513425548</v>
      </c>
      <c r="W19" s="746">
        <v>16</v>
      </c>
    </row>
    <row r="20" spans="1:23" ht="14.4" customHeight="1" x14ac:dyDescent="0.3">
      <c r="A20" s="806" t="s">
        <v>5153</v>
      </c>
      <c r="B20" s="799">
        <v>27</v>
      </c>
      <c r="C20" s="801">
        <v>318.54000000000002</v>
      </c>
      <c r="D20" s="762">
        <v>14.4</v>
      </c>
      <c r="E20" s="792">
        <v>17</v>
      </c>
      <c r="F20" s="793">
        <v>224.87</v>
      </c>
      <c r="G20" s="752">
        <v>12.1</v>
      </c>
      <c r="H20" s="802">
        <v>29</v>
      </c>
      <c r="I20" s="803">
        <v>342.14</v>
      </c>
      <c r="J20" s="755">
        <v>14.2</v>
      </c>
      <c r="K20" s="795">
        <v>11.8</v>
      </c>
      <c r="L20" s="794">
        <v>5</v>
      </c>
      <c r="M20" s="794">
        <v>43</v>
      </c>
      <c r="N20" s="796">
        <v>14.19</v>
      </c>
      <c r="O20" s="794" t="s">
        <v>5123</v>
      </c>
      <c r="P20" s="797" t="s">
        <v>5154</v>
      </c>
      <c r="Q20" s="798">
        <f t="shared" si="0"/>
        <v>2</v>
      </c>
      <c r="R20" s="798">
        <f t="shared" si="0"/>
        <v>23.599999999999966</v>
      </c>
      <c r="S20" s="799">
        <f t="shared" si="1"/>
        <v>411.51</v>
      </c>
      <c r="T20" s="799">
        <f t="shared" si="2"/>
        <v>411.79999999999995</v>
      </c>
      <c r="U20" s="799">
        <f t="shared" si="3"/>
        <v>0.28999999999996362</v>
      </c>
      <c r="V20" s="800">
        <f t="shared" si="4"/>
        <v>1.0007047216349541</v>
      </c>
      <c r="W20" s="753">
        <v>45</v>
      </c>
    </row>
    <row r="21" spans="1:23" ht="14.4" customHeight="1" x14ac:dyDescent="0.3">
      <c r="A21" s="806" t="s">
        <v>5155</v>
      </c>
      <c r="B21" s="799">
        <v>8</v>
      </c>
      <c r="C21" s="801">
        <v>133.41</v>
      </c>
      <c r="D21" s="762">
        <v>18.600000000000001</v>
      </c>
      <c r="E21" s="792">
        <v>5</v>
      </c>
      <c r="F21" s="793">
        <v>82.97</v>
      </c>
      <c r="G21" s="752">
        <v>16</v>
      </c>
      <c r="H21" s="802">
        <v>7</v>
      </c>
      <c r="I21" s="803">
        <v>116.74</v>
      </c>
      <c r="J21" s="754">
        <v>15.4</v>
      </c>
      <c r="K21" s="795">
        <v>16.68</v>
      </c>
      <c r="L21" s="794">
        <v>7</v>
      </c>
      <c r="M21" s="794">
        <v>65</v>
      </c>
      <c r="N21" s="796">
        <v>21.54</v>
      </c>
      <c r="O21" s="794" t="s">
        <v>5123</v>
      </c>
      <c r="P21" s="797" t="s">
        <v>5156</v>
      </c>
      <c r="Q21" s="798">
        <f t="shared" si="0"/>
        <v>-1</v>
      </c>
      <c r="R21" s="798">
        <f t="shared" si="0"/>
        <v>-16.670000000000002</v>
      </c>
      <c r="S21" s="799">
        <f t="shared" si="1"/>
        <v>150.78</v>
      </c>
      <c r="T21" s="799">
        <f t="shared" si="2"/>
        <v>107.8</v>
      </c>
      <c r="U21" s="799">
        <f t="shared" si="3"/>
        <v>-42.980000000000004</v>
      </c>
      <c r="V21" s="800">
        <f t="shared" si="4"/>
        <v>0.71494893221912714</v>
      </c>
      <c r="W21" s="753">
        <v>7</v>
      </c>
    </row>
    <row r="22" spans="1:23" ht="14.4" customHeight="1" x14ac:dyDescent="0.3">
      <c r="A22" s="805" t="s">
        <v>5157</v>
      </c>
      <c r="B22" s="758">
        <v>9</v>
      </c>
      <c r="C22" s="760">
        <v>84.25</v>
      </c>
      <c r="D22" s="761">
        <v>14</v>
      </c>
      <c r="E22" s="756">
        <v>24</v>
      </c>
      <c r="F22" s="740">
        <v>262.95999999999998</v>
      </c>
      <c r="G22" s="741">
        <v>13.4</v>
      </c>
      <c r="H22" s="747">
        <v>34</v>
      </c>
      <c r="I22" s="748">
        <v>316.72000000000003</v>
      </c>
      <c r="J22" s="749">
        <v>13.1</v>
      </c>
      <c r="K22" s="743">
        <v>9.36</v>
      </c>
      <c r="L22" s="742">
        <v>5</v>
      </c>
      <c r="M22" s="742">
        <v>41</v>
      </c>
      <c r="N22" s="744">
        <v>13.78</v>
      </c>
      <c r="O22" s="742" t="s">
        <v>5123</v>
      </c>
      <c r="P22" s="757" t="s">
        <v>5158</v>
      </c>
      <c r="Q22" s="745">
        <f t="shared" si="0"/>
        <v>25</v>
      </c>
      <c r="R22" s="745">
        <f t="shared" si="0"/>
        <v>232.47000000000003</v>
      </c>
      <c r="S22" s="758">
        <f t="shared" si="1"/>
        <v>468.52</v>
      </c>
      <c r="T22" s="758">
        <f t="shared" si="2"/>
        <v>445.4</v>
      </c>
      <c r="U22" s="758">
        <f t="shared" si="3"/>
        <v>-23.120000000000005</v>
      </c>
      <c r="V22" s="759">
        <f t="shared" si="4"/>
        <v>0.95065312046444117</v>
      </c>
      <c r="W22" s="746">
        <v>52</v>
      </c>
    </row>
    <row r="23" spans="1:23" ht="14.4" customHeight="1" x14ac:dyDescent="0.3">
      <c r="A23" s="806" t="s">
        <v>5159</v>
      </c>
      <c r="B23" s="799">
        <v>11</v>
      </c>
      <c r="C23" s="801">
        <v>107.76</v>
      </c>
      <c r="D23" s="762">
        <v>17.2</v>
      </c>
      <c r="E23" s="792">
        <v>5</v>
      </c>
      <c r="F23" s="793">
        <v>57.23</v>
      </c>
      <c r="G23" s="752">
        <v>16.8</v>
      </c>
      <c r="H23" s="802">
        <v>10</v>
      </c>
      <c r="I23" s="803">
        <v>98.09</v>
      </c>
      <c r="J23" s="755">
        <v>16</v>
      </c>
      <c r="K23" s="795">
        <v>9.81</v>
      </c>
      <c r="L23" s="794">
        <v>5</v>
      </c>
      <c r="M23" s="794">
        <v>45</v>
      </c>
      <c r="N23" s="796">
        <v>14.96</v>
      </c>
      <c r="O23" s="794" t="s">
        <v>5123</v>
      </c>
      <c r="P23" s="797" t="s">
        <v>5160</v>
      </c>
      <c r="Q23" s="798">
        <f t="shared" si="0"/>
        <v>-1</v>
      </c>
      <c r="R23" s="798">
        <f t="shared" si="0"/>
        <v>-9.6700000000000017</v>
      </c>
      <c r="S23" s="799">
        <f t="shared" si="1"/>
        <v>149.60000000000002</v>
      </c>
      <c r="T23" s="799">
        <f t="shared" si="2"/>
        <v>160</v>
      </c>
      <c r="U23" s="799">
        <f t="shared" si="3"/>
        <v>10.399999999999977</v>
      </c>
      <c r="V23" s="800">
        <f t="shared" si="4"/>
        <v>1.0695187165775399</v>
      </c>
      <c r="W23" s="753">
        <v>23</v>
      </c>
    </row>
    <row r="24" spans="1:23" ht="14.4" customHeight="1" x14ac:dyDescent="0.3">
      <c r="A24" s="806" t="s">
        <v>5161</v>
      </c>
      <c r="B24" s="799">
        <v>28</v>
      </c>
      <c r="C24" s="801">
        <v>369.25</v>
      </c>
      <c r="D24" s="762">
        <v>13.9</v>
      </c>
      <c r="E24" s="792">
        <v>5</v>
      </c>
      <c r="F24" s="793">
        <v>61.39</v>
      </c>
      <c r="G24" s="752">
        <v>17</v>
      </c>
      <c r="H24" s="802">
        <v>5</v>
      </c>
      <c r="I24" s="803">
        <v>67.5</v>
      </c>
      <c r="J24" s="754">
        <v>17.2</v>
      </c>
      <c r="K24" s="795">
        <v>13.28</v>
      </c>
      <c r="L24" s="794">
        <v>7</v>
      </c>
      <c r="M24" s="794">
        <v>64</v>
      </c>
      <c r="N24" s="796">
        <v>21.47</v>
      </c>
      <c r="O24" s="794" t="s">
        <v>5123</v>
      </c>
      <c r="P24" s="797" t="s">
        <v>5162</v>
      </c>
      <c r="Q24" s="798">
        <f t="shared" si="0"/>
        <v>-23</v>
      </c>
      <c r="R24" s="798">
        <f t="shared" si="0"/>
        <v>-301.75</v>
      </c>
      <c r="S24" s="799">
        <f t="shared" si="1"/>
        <v>107.35</v>
      </c>
      <c r="T24" s="799">
        <f t="shared" si="2"/>
        <v>86</v>
      </c>
      <c r="U24" s="799">
        <f t="shared" si="3"/>
        <v>-21.349999999999994</v>
      </c>
      <c r="V24" s="800">
        <f t="shared" si="4"/>
        <v>0.80111783884489995</v>
      </c>
      <c r="W24" s="753">
        <v>3</v>
      </c>
    </row>
    <row r="25" spans="1:23" ht="14.4" customHeight="1" x14ac:dyDescent="0.3">
      <c r="A25" s="805" t="s">
        <v>5163</v>
      </c>
      <c r="B25" s="737">
        <v>52</v>
      </c>
      <c r="C25" s="738">
        <v>422.6</v>
      </c>
      <c r="D25" s="739">
        <v>9.6999999999999993</v>
      </c>
      <c r="E25" s="756">
        <v>59</v>
      </c>
      <c r="F25" s="740">
        <v>562.78</v>
      </c>
      <c r="G25" s="741">
        <v>9.9</v>
      </c>
      <c r="H25" s="742">
        <v>57</v>
      </c>
      <c r="I25" s="740">
        <v>463.12</v>
      </c>
      <c r="J25" s="741">
        <v>10.1</v>
      </c>
      <c r="K25" s="743">
        <v>8.15</v>
      </c>
      <c r="L25" s="742">
        <v>3</v>
      </c>
      <c r="M25" s="742">
        <v>31</v>
      </c>
      <c r="N25" s="744">
        <v>10.24</v>
      </c>
      <c r="O25" s="742" t="s">
        <v>5123</v>
      </c>
      <c r="P25" s="757" t="s">
        <v>5164</v>
      </c>
      <c r="Q25" s="745">
        <f t="shared" si="0"/>
        <v>5</v>
      </c>
      <c r="R25" s="745">
        <f t="shared" si="0"/>
        <v>40.519999999999982</v>
      </c>
      <c r="S25" s="758">
        <f t="shared" si="1"/>
        <v>583.68000000000006</v>
      </c>
      <c r="T25" s="758">
        <f t="shared" si="2"/>
        <v>575.69999999999993</v>
      </c>
      <c r="U25" s="758">
        <f t="shared" si="3"/>
        <v>-7.9800000000001319</v>
      </c>
      <c r="V25" s="759">
        <f t="shared" si="4"/>
        <v>0.98632812499999978</v>
      </c>
      <c r="W25" s="746">
        <v>42</v>
      </c>
    </row>
    <row r="26" spans="1:23" ht="14.4" customHeight="1" x14ac:dyDescent="0.3">
      <c r="A26" s="806" t="s">
        <v>5165</v>
      </c>
      <c r="B26" s="790">
        <v>28</v>
      </c>
      <c r="C26" s="791">
        <v>237.2</v>
      </c>
      <c r="D26" s="751">
        <v>10.9</v>
      </c>
      <c r="E26" s="792">
        <v>13</v>
      </c>
      <c r="F26" s="793">
        <v>135.18</v>
      </c>
      <c r="G26" s="752">
        <v>15.4</v>
      </c>
      <c r="H26" s="794">
        <v>10</v>
      </c>
      <c r="I26" s="793">
        <v>88.9</v>
      </c>
      <c r="J26" s="755">
        <v>16.2</v>
      </c>
      <c r="K26" s="795">
        <v>8.51</v>
      </c>
      <c r="L26" s="794">
        <v>4</v>
      </c>
      <c r="M26" s="794">
        <v>34</v>
      </c>
      <c r="N26" s="796">
        <v>11.42</v>
      </c>
      <c r="O26" s="794" t="s">
        <v>5123</v>
      </c>
      <c r="P26" s="797" t="s">
        <v>5166</v>
      </c>
      <c r="Q26" s="798">
        <f t="shared" si="0"/>
        <v>-18</v>
      </c>
      <c r="R26" s="798">
        <f t="shared" si="0"/>
        <v>-148.29999999999998</v>
      </c>
      <c r="S26" s="799">
        <f t="shared" si="1"/>
        <v>114.2</v>
      </c>
      <c r="T26" s="799">
        <f t="shared" si="2"/>
        <v>162</v>
      </c>
      <c r="U26" s="799">
        <f t="shared" si="3"/>
        <v>47.8</v>
      </c>
      <c r="V26" s="800">
        <f t="shared" si="4"/>
        <v>1.4185639229422067</v>
      </c>
      <c r="W26" s="753">
        <v>58</v>
      </c>
    </row>
    <row r="27" spans="1:23" ht="14.4" customHeight="1" x14ac:dyDescent="0.3">
      <c r="A27" s="806" t="s">
        <v>5167</v>
      </c>
      <c r="B27" s="790">
        <v>11</v>
      </c>
      <c r="C27" s="791">
        <v>108.8</v>
      </c>
      <c r="D27" s="751">
        <v>17.3</v>
      </c>
      <c r="E27" s="792">
        <v>10</v>
      </c>
      <c r="F27" s="793">
        <v>99.86</v>
      </c>
      <c r="G27" s="752">
        <v>12.1</v>
      </c>
      <c r="H27" s="794">
        <v>2</v>
      </c>
      <c r="I27" s="793">
        <v>20.97</v>
      </c>
      <c r="J27" s="752">
        <v>10.5</v>
      </c>
      <c r="K27" s="795">
        <v>10.49</v>
      </c>
      <c r="L27" s="794">
        <v>5</v>
      </c>
      <c r="M27" s="794">
        <v>47</v>
      </c>
      <c r="N27" s="796">
        <v>15.74</v>
      </c>
      <c r="O27" s="794" t="s">
        <v>5123</v>
      </c>
      <c r="P27" s="797" t="s">
        <v>5168</v>
      </c>
      <c r="Q27" s="798">
        <f t="shared" si="0"/>
        <v>-9</v>
      </c>
      <c r="R27" s="798">
        <f t="shared" si="0"/>
        <v>-87.83</v>
      </c>
      <c r="S27" s="799">
        <f t="shared" si="1"/>
        <v>31.48</v>
      </c>
      <c r="T27" s="799">
        <f t="shared" si="2"/>
        <v>21</v>
      </c>
      <c r="U27" s="799">
        <f t="shared" si="3"/>
        <v>-10.48</v>
      </c>
      <c r="V27" s="800">
        <f t="shared" si="4"/>
        <v>0.66709021601016516</v>
      </c>
      <c r="W27" s="753"/>
    </row>
    <row r="28" spans="1:23" ht="14.4" customHeight="1" x14ac:dyDescent="0.3">
      <c r="A28" s="805" t="s">
        <v>5169</v>
      </c>
      <c r="B28" s="737">
        <v>1</v>
      </c>
      <c r="C28" s="738">
        <v>4.8499999999999996</v>
      </c>
      <c r="D28" s="739">
        <v>26</v>
      </c>
      <c r="E28" s="756"/>
      <c r="F28" s="740"/>
      <c r="G28" s="741"/>
      <c r="H28" s="742"/>
      <c r="I28" s="740"/>
      <c r="J28" s="741"/>
      <c r="K28" s="743">
        <v>3.84</v>
      </c>
      <c r="L28" s="742">
        <v>2</v>
      </c>
      <c r="M28" s="742">
        <v>19</v>
      </c>
      <c r="N28" s="744">
        <v>6.42</v>
      </c>
      <c r="O28" s="742" t="s">
        <v>5123</v>
      </c>
      <c r="P28" s="757" t="s">
        <v>5170</v>
      </c>
      <c r="Q28" s="745">
        <f t="shared" si="0"/>
        <v>-1</v>
      </c>
      <c r="R28" s="745">
        <f t="shared" si="0"/>
        <v>-4.8499999999999996</v>
      </c>
      <c r="S28" s="758" t="str">
        <f t="shared" si="1"/>
        <v/>
      </c>
      <c r="T28" s="758" t="str">
        <f t="shared" si="2"/>
        <v/>
      </c>
      <c r="U28" s="758" t="str">
        <f t="shared" si="3"/>
        <v/>
      </c>
      <c r="V28" s="759" t="str">
        <f t="shared" si="4"/>
        <v/>
      </c>
      <c r="W28" s="746"/>
    </row>
    <row r="29" spans="1:23" ht="14.4" customHeight="1" x14ac:dyDescent="0.3">
      <c r="A29" s="805" t="s">
        <v>5171</v>
      </c>
      <c r="B29" s="758">
        <v>2</v>
      </c>
      <c r="C29" s="760">
        <v>8.39</v>
      </c>
      <c r="D29" s="761">
        <v>9</v>
      </c>
      <c r="E29" s="756">
        <v>1</v>
      </c>
      <c r="F29" s="740">
        <v>4.6399999999999997</v>
      </c>
      <c r="G29" s="741">
        <v>8</v>
      </c>
      <c r="H29" s="747">
        <v>2</v>
      </c>
      <c r="I29" s="748">
        <v>8.39</v>
      </c>
      <c r="J29" s="750">
        <v>10</v>
      </c>
      <c r="K29" s="743">
        <v>4.2</v>
      </c>
      <c r="L29" s="742">
        <v>3</v>
      </c>
      <c r="M29" s="742">
        <v>23</v>
      </c>
      <c r="N29" s="744">
        <v>7.66</v>
      </c>
      <c r="O29" s="742" t="s">
        <v>4364</v>
      </c>
      <c r="P29" s="757" t="s">
        <v>5172</v>
      </c>
      <c r="Q29" s="745">
        <f t="shared" si="0"/>
        <v>0</v>
      </c>
      <c r="R29" s="745">
        <f t="shared" si="0"/>
        <v>0</v>
      </c>
      <c r="S29" s="758">
        <f t="shared" si="1"/>
        <v>15.32</v>
      </c>
      <c r="T29" s="758">
        <f t="shared" si="2"/>
        <v>20</v>
      </c>
      <c r="U29" s="758">
        <f t="shared" si="3"/>
        <v>4.68</v>
      </c>
      <c r="V29" s="759">
        <f t="shared" si="4"/>
        <v>1.3054830287206267</v>
      </c>
      <c r="W29" s="746">
        <v>5</v>
      </c>
    </row>
    <row r="30" spans="1:23" ht="14.4" customHeight="1" x14ac:dyDescent="0.3">
      <c r="A30" s="805" t="s">
        <v>5173</v>
      </c>
      <c r="B30" s="758"/>
      <c r="C30" s="760"/>
      <c r="D30" s="761"/>
      <c r="E30" s="756"/>
      <c r="F30" s="740"/>
      <c r="G30" s="741"/>
      <c r="H30" s="747">
        <v>5</v>
      </c>
      <c r="I30" s="748">
        <v>38.479999999999997</v>
      </c>
      <c r="J30" s="749">
        <v>10.8</v>
      </c>
      <c r="K30" s="743">
        <v>8.08</v>
      </c>
      <c r="L30" s="742">
        <v>4</v>
      </c>
      <c r="M30" s="742">
        <v>40</v>
      </c>
      <c r="N30" s="744">
        <v>13.5</v>
      </c>
      <c r="O30" s="742" t="s">
        <v>5123</v>
      </c>
      <c r="P30" s="757" t="s">
        <v>5174</v>
      </c>
      <c r="Q30" s="745">
        <f t="shared" si="0"/>
        <v>5</v>
      </c>
      <c r="R30" s="745">
        <f t="shared" si="0"/>
        <v>38.479999999999997</v>
      </c>
      <c r="S30" s="758">
        <f t="shared" si="1"/>
        <v>67.5</v>
      </c>
      <c r="T30" s="758">
        <f t="shared" si="2"/>
        <v>54</v>
      </c>
      <c r="U30" s="758">
        <f t="shared" si="3"/>
        <v>-13.5</v>
      </c>
      <c r="V30" s="759">
        <f t="shared" si="4"/>
        <v>0.8</v>
      </c>
      <c r="W30" s="746">
        <v>2</v>
      </c>
    </row>
    <row r="31" spans="1:23" ht="14.4" customHeight="1" x14ac:dyDescent="0.3">
      <c r="A31" s="806" t="s">
        <v>5175</v>
      </c>
      <c r="B31" s="799">
        <v>6</v>
      </c>
      <c r="C31" s="801">
        <v>52.82</v>
      </c>
      <c r="D31" s="762">
        <v>9.8000000000000007</v>
      </c>
      <c r="E31" s="792">
        <v>6</v>
      </c>
      <c r="F31" s="793">
        <v>66.53</v>
      </c>
      <c r="G31" s="752">
        <v>7.8</v>
      </c>
      <c r="H31" s="802">
        <v>3</v>
      </c>
      <c r="I31" s="803">
        <v>27.47</v>
      </c>
      <c r="J31" s="755">
        <v>16.3</v>
      </c>
      <c r="K31" s="795">
        <v>9.57</v>
      </c>
      <c r="L31" s="794">
        <v>5</v>
      </c>
      <c r="M31" s="794">
        <v>48</v>
      </c>
      <c r="N31" s="796">
        <v>15.85</v>
      </c>
      <c r="O31" s="794" t="s">
        <v>5123</v>
      </c>
      <c r="P31" s="797" t="s">
        <v>5176</v>
      </c>
      <c r="Q31" s="798">
        <f t="shared" si="0"/>
        <v>-3</v>
      </c>
      <c r="R31" s="798">
        <f t="shared" si="0"/>
        <v>-25.35</v>
      </c>
      <c r="S31" s="799">
        <f t="shared" si="1"/>
        <v>47.55</v>
      </c>
      <c r="T31" s="799">
        <f t="shared" si="2"/>
        <v>48.900000000000006</v>
      </c>
      <c r="U31" s="799">
        <f t="shared" si="3"/>
        <v>1.3500000000000085</v>
      </c>
      <c r="V31" s="800">
        <f t="shared" si="4"/>
        <v>1.0283911671924293</v>
      </c>
      <c r="W31" s="753">
        <v>18</v>
      </c>
    </row>
    <row r="32" spans="1:23" ht="14.4" customHeight="1" x14ac:dyDescent="0.3">
      <c r="A32" s="806" t="s">
        <v>5177</v>
      </c>
      <c r="B32" s="799"/>
      <c r="C32" s="801"/>
      <c r="D32" s="762"/>
      <c r="E32" s="792">
        <v>2</v>
      </c>
      <c r="F32" s="793">
        <v>25.44</v>
      </c>
      <c r="G32" s="752">
        <v>7.5</v>
      </c>
      <c r="H32" s="802">
        <v>2</v>
      </c>
      <c r="I32" s="803">
        <v>19.489999999999998</v>
      </c>
      <c r="J32" s="754">
        <v>13.5</v>
      </c>
      <c r="K32" s="795">
        <v>12.95</v>
      </c>
      <c r="L32" s="794">
        <v>6</v>
      </c>
      <c r="M32" s="794">
        <v>51</v>
      </c>
      <c r="N32" s="796">
        <v>17.16</v>
      </c>
      <c r="O32" s="794" t="s">
        <v>5123</v>
      </c>
      <c r="P32" s="797" t="s">
        <v>5178</v>
      </c>
      <c r="Q32" s="798">
        <f t="shared" si="0"/>
        <v>2</v>
      </c>
      <c r="R32" s="798">
        <f t="shared" si="0"/>
        <v>19.489999999999998</v>
      </c>
      <c r="S32" s="799">
        <f t="shared" si="1"/>
        <v>34.32</v>
      </c>
      <c r="T32" s="799">
        <f t="shared" si="2"/>
        <v>27</v>
      </c>
      <c r="U32" s="799">
        <f t="shared" si="3"/>
        <v>-7.32</v>
      </c>
      <c r="V32" s="800">
        <f t="shared" si="4"/>
        <v>0.78671328671328666</v>
      </c>
      <c r="W32" s="753">
        <v>8</v>
      </c>
    </row>
    <row r="33" spans="1:23" ht="14.4" customHeight="1" x14ac:dyDescent="0.3">
      <c r="A33" s="805" t="s">
        <v>5179</v>
      </c>
      <c r="B33" s="758"/>
      <c r="C33" s="760"/>
      <c r="D33" s="761"/>
      <c r="E33" s="756"/>
      <c r="F33" s="740"/>
      <c r="G33" s="741"/>
      <c r="H33" s="747">
        <v>2</v>
      </c>
      <c r="I33" s="748">
        <v>6.5</v>
      </c>
      <c r="J33" s="750">
        <v>7.5</v>
      </c>
      <c r="K33" s="743">
        <v>3.07</v>
      </c>
      <c r="L33" s="742">
        <v>1</v>
      </c>
      <c r="M33" s="742">
        <v>10</v>
      </c>
      <c r="N33" s="744">
        <v>3.27</v>
      </c>
      <c r="O33" s="742" t="s">
        <v>5123</v>
      </c>
      <c r="P33" s="757" t="s">
        <v>5180</v>
      </c>
      <c r="Q33" s="745">
        <f t="shared" si="0"/>
        <v>2</v>
      </c>
      <c r="R33" s="745">
        <f t="shared" si="0"/>
        <v>6.5</v>
      </c>
      <c r="S33" s="758">
        <f t="shared" si="1"/>
        <v>6.54</v>
      </c>
      <c r="T33" s="758">
        <f t="shared" si="2"/>
        <v>15</v>
      </c>
      <c r="U33" s="758">
        <f t="shared" si="3"/>
        <v>8.4600000000000009</v>
      </c>
      <c r="V33" s="759">
        <f t="shared" si="4"/>
        <v>2.2935779816513762</v>
      </c>
      <c r="W33" s="746">
        <v>9</v>
      </c>
    </row>
    <row r="34" spans="1:23" ht="14.4" customHeight="1" x14ac:dyDescent="0.3">
      <c r="A34" s="805" t="s">
        <v>5181</v>
      </c>
      <c r="B34" s="758"/>
      <c r="C34" s="760"/>
      <c r="D34" s="761"/>
      <c r="E34" s="756"/>
      <c r="F34" s="740"/>
      <c r="G34" s="741"/>
      <c r="H34" s="747">
        <v>1</v>
      </c>
      <c r="I34" s="748">
        <v>0.95</v>
      </c>
      <c r="J34" s="749">
        <v>8</v>
      </c>
      <c r="K34" s="743">
        <v>0.95</v>
      </c>
      <c r="L34" s="742">
        <v>4</v>
      </c>
      <c r="M34" s="742">
        <v>33</v>
      </c>
      <c r="N34" s="744">
        <v>10.87</v>
      </c>
      <c r="O34" s="742" t="s">
        <v>5123</v>
      </c>
      <c r="P34" s="757" t="s">
        <v>5182</v>
      </c>
      <c r="Q34" s="745">
        <f t="shared" si="0"/>
        <v>1</v>
      </c>
      <c r="R34" s="745">
        <f t="shared" si="0"/>
        <v>0.95</v>
      </c>
      <c r="S34" s="758">
        <f t="shared" si="1"/>
        <v>10.87</v>
      </c>
      <c r="T34" s="758">
        <f t="shared" si="2"/>
        <v>8</v>
      </c>
      <c r="U34" s="758">
        <f t="shared" si="3"/>
        <v>-2.8699999999999992</v>
      </c>
      <c r="V34" s="759">
        <f t="shared" si="4"/>
        <v>0.735970561177553</v>
      </c>
      <c r="W34" s="746"/>
    </row>
    <row r="35" spans="1:23" ht="14.4" customHeight="1" x14ac:dyDescent="0.3">
      <c r="A35" s="806" t="s">
        <v>5183</v>
      </c>
      <c r="B35" s="799">
        <v>1</v>
      </c>
      <c r="C35" s="801">
        <v>1.64</v>
      </c>
      <c r="D35" s="762">
        <v>22</v>
      </c>
      <c r="E35" s="792"/>
      <c r="F35" s="793"/>
      <c r="G35" s="752"/>
      <c r="H35" s="802"/>
      <c r="I35" s="803"/>
      <c r="J35" s="754"/>
      <c r="K35" s="795">
        <v>1.64</v>
      </c>
      <c r="L35" s="794">
        <v>6</v>
      </c>
      <c r="M35" s="794">
        <v>51</v>
      </c>
      <c r="N35" s="796">
        <v>17.04</v>
      </c>
      <c r="O35" s="794" t="s">
        <v>5123</v>
      </c>
      <c r="P35" s="797" t="s">
        <v>5184</v>
      </c>
      <c r="Q35" s="798">
        <f t="shared" si="0"/>
        <v>-1</v>
      </c>
      <c r="R35" s="798">
        <f t="shared" si="0"/>
        <v>-1.64</v>
      </c>
      <c r="S35" s="799" t="str">
        <f t="shared" si="1"/>
        <v/>
      </c>
      <c r="T35" s="799" t="str">
        <f t="shared" si="2"/>
        <v/>
      </c>
      <c r="U35" s="799" t="str">
        <f t="shared" si="3"/>
        <v/>
      </c>
      <c r="V35" s="800" t="str">
        <f t="shared" si="4"/>
        <v/>
      </c>
      <c r="W35" s="753"/>
    </row>
    <row r="36" spans="1:23" ht="14.4" customHeight="1" x14ac:dyDescent="0.3">
      <c r="A36" s="805" t="s">
        <v>5185</v>
      </c>
      <c r="B36" s="758"/>
      <c r="C36" s="760"/>
      <c r="D36" s="761"/>
      <c r="E36" s="756"/>
      <c r="F36" s="740"/>
      <c r="G36" s="741"/>
      <c r="H36" s="747">
        <v>1</v>
      </c>
      <c r="I36" s="748">
        <v>5.21</v>
      </c>
      <c r="J36" s="750">
        <v>7</v>
      </c>
      <c r="K36" s="743">
        <v>5.21</v>
      </c>
      <c r="L36" s="742">
        <v>2</v>
      </c>
      <c r="M36" s="742">
        <v>14</v>
      </c>
      <c r="N36" s="744">
        <v>4.6399999999999997</v>
      </c>
      <c r="O36" s="742" t="s">
        <v>5123</v>
      </c>
      <c r="P36" s="757" t="s">
        <v>5186</v>
      </c>
      <c r="Q36" s="745">
        <f t="shared" si="0"/>
        <v>1</v>
      </c>
      <c r="R36" s="745">
        <f t="shared" si="0"/>
        <v>5.21</v>
      </c>
      <c r="S36" s="758">
        <f t="shared" si="1"/>
        <v>4.6399999999999997</v>
      </c>
      <c r="T36" s="758">
        <f t="shared" si="2"/>
        <v>7</v>
      </c>
      <c r="U36" s="758">
        <f t="shared" si="3"/>
        <v>2.3600000000000003</v>
      </c>
      <c r="V36" s="759">
        <f t="shared" si="4"/>
        <v>1.5086206896551726</v>
      </c>
      <c r="W36" s="746">
        <v>2</v>
      </c>
    </row>
    <row r="37" spans="1:23" ht="14.4" customHeight="1" x14ac:dyDescent="0.3">
      <c r="A37" s="805" t="s">
        <v>5187</v>
      </c>
      <c r="B37" s="758"/>
      <c r="C37" s="760"/>
      <c r="D37" s="761"/>
      <c r="E37" s="756">
        <v>1</v>
      </c>
      <c r="F37" s="740">
        <v>1.32</v>
      </c>
      <c r="G37" s="741">
        <v>11</v>
      </c>
      <c r="H37" s="747">
        <v>1</v>
      </c>
      <c r="I37" s="748">
        <v>1.17</v>
      </c>
      <c r="J37" s="750">
        <v>8</v>
      </c>
      <c r="K37" s="743">
        <v>1.17</v>
      </c>
      <c r="L37" s="742">
        <v>2</v>
      </c>
      <c r="M37" s="742">
        <v>20</v>
      </c>
      <c r="N37" s="744">
        <v>6.7</v>
      </c>
      <c r="O37" s="742" t="s">
        <v>5123</v>
      </c>
      <c r="P37" s="757" t="s">
        <v>5188</v>
      </c>
      <c r="Q37" s="745">
        <f t="shared" si="0"/>
        <v>1</v>
      </c>
      <c r="R37" s="745">
        <f t="shared" si="0"/>
        <v>1.17</v>
      </c>
      <c r="S37" s="758">
        <f t="shared" si="1"/>
        <v>6.7</v>
      </c>
      <c r="T37" s="758">
        <f t="shared" si="2"/>
        <v>8</v>
      </c>
      <c r="U37" s="758">
        <f t="shared" si="3"/>
        <v>1.2999999999999998</v>
      </c>
      <c r="V37" s="759">
        <f t="shared" si="4"/>
        <v>1.1940298507462686</v>
      </c>
      <c r="W37" s="746">
        <v>1</v>
      </c>
    </row>
    <row r="38" spans="1:23" ht="14.4" customHeight="1" x14ac:dyDescent="0.3">
      <c r="A38" s="805" t="s">
        <v>5189</v>
      </c>
      <c r="B38" s="758"/>
      <c r="C38" s="760"/>
      <c r="D38" s="761"/>
      <c r="E38" s="756"/>
      <c r="F38" s="740"/>
      <c r="G38" s="741"/>
      <c r="H38" s="747">
        <v>1</v>
      </c>
      <c r="I38" s="748">
        <v>1.1100000000000001</v>
      </c>
      <c r="J38" s="750">
        <v>17</v>
      </c>
      <c r="K38" s="743">
        <v>0.75</v>
      </c>
      <c r="L38" s="742">
        <v>1</v>
      </c>
      <c r="M38" s="742">
        <v>13</v>
      </c>
      <c r="N38" s="744">
        <v>4.49</v>
      </c>
      <c r="O38" s="742" t="s">
        <v>5123</v>
      </c>
      <c r="P38" s="757" t="s">
        <v>5190</v>
      </c>
      <c r="Q38" s="745">
        <f t="shared" si="0"/>
        <v>1</v>
      </c>
      <c r="R38" s="745">
        <f t="shared" si="0"/>
        <v>1.1100000000000001</v>
      </c>
      <c r="S38" s="758">
        <f t="shared" si="1"/>
        <v>4.49</v>
      </c>
      <c r="T38" s="758">
        <f t="shared" si="2"/>
        <v>17</v>
      </c>
      <c r="U38" s="758">
        <f t="shared" si="3"/>
        <v>12.51</v>
      </c>
      <c r="V38" s="759">
        <f t="shared" si="4"/>
        <v>3.7861915367483294</v>
      </c>
      <c r="W38" s="746">
        <v>13</v>
      </c>
    </row>
    <row r="39" spans="1:23" ht="14.4" customHeight="1" x14ac:dyDescent="0.3">
      <c r="A39" s="805" t="s">
        <v>5191</v>
      </c>
      <c r="B39" s="758">
        <v>1</v>
      </c>
      <c r="C39" s="760">
        <v>0.69</v>
      </c>
      <c r="D39" s="761">
        <v>2</v>
      </c>
      <c r="E39" s="756">
        <v>1</v>
      </c>
      <c r="F39" s="740">
        <v>0.74</v>
      </c>
      <c r="G39" s="741">
        <v>2</v>
      </c>
      <c r="H39" s="747">
        <v>3</v>
      </c>
      <c r="I39" s="748">
        <v>2.0699999999999998</v>
      </c>
      <c r="J39" s="749">
        <v>2.2999999999999998</v>
      </c>
      <c r="K39" s="743">
        <v>0.69</v>
      </c>
      <c r="L39" s="742">
        <v>1</v>
      </c>
      <c r="M39" s="742">
        <v>11</v>
      </c>
      <c r="N39" s="744">
        <v>3.67</v>
      </c>
      <c r="O39" s="742" t="s">
        <v>5123</v>
      </c>
      <c r="P39" s="757" t="s">
        <v>5192</v>
      </c>
      <c r="Q39" s="745">
        <f t="shared" si="0"/>
        <v>2</v>
      </c>
      <c r="R39" s="745">
        <f t="shared" si="0"/>
        <v>1.38</v>
      </c>
      <c r="S39" s="758">
        <f t="shared" si="1"/>
        <v>11.01</v>
      </c>
      <c r="T39" s="758">
        <f t="shared" si="2"/>
        <v>6.8999999999999995</v>
      </c>
      <c r="U39" s="758">
        <f t="shared" si="3"/>
        <v>-4.1100000000000003</v>
      </c>
      <c r="V39" s="759">
        <f t="shared" si="4"/>
        <v>0.62670299727520429</v>
      </c>
      <c r="W39" s="746"/>
    </row>
    <row r="40" spans="1:23" ht="14.4" customHeight="1" x14ac:dyDescent="0.3">
      <c r="A40" s="806" t="s">
        <v>5193</v>
      </c>
      <c r="B40" s="799">
        <v>2</v>
      </c>
      <c r="C40" s="801">
        <v>1.97</v>
      </c>
      <c r="D40" s="762">
        <v>5.5</v>
      </c>
      <c r="E40" s="792">
        <v>1</v>
      </c>
      <c r="F40" s="793">
        <v>1.06</v>
      </c>
      <c r="G40" s="752">
        <v>2</v>
      </c>
      <c r="H40" s="802"/>
      <c r="I40" s="803"/>
      <c r="J40" s="754"/>
      <c r="K40" s="795">
        <v>0.99</v>
      </c>
      <c r="L40" s="794">
        <v>2</v>
      </c>
      <c r="M40" s="794">
        <v>18</v>
      </c>
      <c r="N40" s="796">
        <v>6.06</v>
      </c>
      <c r="O40" s="794" t="s">
        <v>5123</v>
      </c>
      <c r="P40" s="797" t="s">
        <v>5194</v>
      </c>
      <c r="Q40" s="798">
        <f t="shared" si="0"/>
        <v>-2</v>
      </c>
      <c r="R40" s="798">
        <f t="shared" si="0"/>
        <v>-1.97</v>
      </c>
      <c r="S40" s="799" t="str">
        <f t="shared" si="1"/>
        <v/>
      </c>
      <c r="T40" s="799" t="str">
        <f t="shared" si="2"/>
        <v/>
      </c>
      <c r="U40" s="799" t="str">
        <f t="shared" si="3"/>
        <v/>
      </c>
      <c r="V40" s="800" t="str">
        <f t="shared" si="4"/>
        <v/>
      </c>
      <c r="W40" s="753"/>
    </row>
    <row r="41" spans="1:23" ht="14.4" customHeight="1" x14ac:dyDescent="0.3">
      <c r="A41" s="805" t="s">
        <v>5195</v>
      </c>
      <c r="B41" s="737">
        <v>1</v>
      </c>
      <c r="C41" s="738">
        <v>0.81</v>
      </c>
      <c r="D41" s="739">
        <v>4</v>
      </c>
      <c r="E41" s="756"/>
      <c r="F41" s="740"/>
      <c r="G41" s="741"/>
      <c r="H41" s="742"/>
      <c r="I41" s="740"/>
      <c r="J41" s="741"/>
      <c r="K41" s="743">
        <v>0.81</v>
      </c>
      <c r="L41" s="742">
        <v>3</v>
      </c>
      <c r="M41" s="742">
        <v>23</v>
      </c>
      <c r="N41" s="744">
        <v>7.81</v>
      </c>
      <c r="O41" s="742" t="s">
        <v>5123</v>
      </c>
      <c r="P41" s="757" t="s">
        <v>5196</v>
      </c>
      <c r="Q41" s="745">
        <f t="shared" si="0"/>
        <v>-1</v>
      </c>
      <c r="R41" s="745">
        <f t="shared" si="0"/>
        <v>-0.81</v>
      </c>
      <c r="S41" s="758" t="str">
        <f t="shared" si="1"/>
        <v/>
      </c>
      <c r="T41" s="758" t="str">
        <f t="shared" si="2"/>
        <v/>
      </c>
      <c r="U41" s="758" t="str">
        <f t="shared" si="3"/>
        <v/>
      </c>
      <c r="V41" s="759" t="str">
        <f t="shared" si="4"/>
        <v/>
      </c>
      <c r="W41" s="746"/>
    </row>
    <row r="42" spans="1:23" ht="14.4" customHeight="1" x14ac:dyDescent="0.3">
      <c r="A42" s="805" t="s">
        <v>5197</v>
      </c>
      <c r="B42" s="758"/>
      <c r="C42" s="760"/>
      <c r="D42" s="761"/>
      <c r="E42" s="747">
        <v>1</v>
      </c>
      <c r="F42" s="748">
        <v>0.42</v>
      </c>
      <c r="G42" s="749">
        <v>2</v>
      </c>
      <c r="H42" s="742"/>
      <c r="I42" s="740"/>
      <c r="J42" s="741"/>
      <c r="K42" s="743">
        <v>0.65</v>
      </c>
      <c r="L42" s="742">
        <v>3</v>
      </c>
      <c r="M42" s="742">
        <v>27</v>
      </c>
      <c r="N42" s="744">
        <v>9.1300000000000008</v>
      </c>
      <c r="O42" s="742" t="s">
        <v>5123</v>
      </c>
      <c r="P42" s="757" t="s">
        <v>5198</v>
      </c>
      <c r="Q42" s="745">
        <f t="shared" si="0"/>
        <v>0</v>
      </c>
      <c r="R42" s="745">
        <f t="shared" si="0"/>
        <v>0</v>
      </c>
      <c r="S42" s="758" t="str">
        <f t="shared" si="1"/>
        <v/>
      </c>
      <c r="T42" s="758" t="str">
        <f t="shared" si="2"/>
        <v/>
      </c>
      <c r="U42" s="758" t="str">
        <f t="shared" si="3"/>
        <v/>
      </c>
      <c r="V42" s="759" t="str">
        <f t="shared" si="4"/>
        <v/>
      </c>
      <c r="W42" s="746"/>
    </row>
    <row r="43" spans="1:23" ht="14.4" customHeight="1" x14ac:dyDescent="0.3">
      <c r="A43" s="806" t="s">
        <v>5199</v>
      </c>
      <c r="B43" s="799">
        <v>1</v>
      </c>
      <c r="C43" s="801">
        <v>0.75</v>
      </c>
      <c r="D43" s="762">
        <v>3</v>
      </c>
      <c r="E43" s="802"/>
      <c r="F43" s="803"/>
      <c r="G43" s="754"/>
      <c r="H43" s="794"/>
      <c r="I43" s="793"/>
      <c r="J43" s="752"/>
      <c r="K43" s="795">
        <v>0.75</v>
      </c>
      <c r="L43" s="794">
        <v>3</v>
      </c>
      <c r="M43" s="794">
        <v>31</v>
      </c>
      <c r="N43" s="796">
        <v>10.33</v>
      </c>
      <c r="O43" s="794" t="s">
        <v>5123</v>
      </c>
      <c r="P43" s="797" t="s">
        <v>5200</v>
      </c>
      <c r="Q43" s="798">
        <f t="shared" si="0"/>
        <v>-1</v>
      </c>
      <c r="R43" s="798">
        <f t="shared" si="0"/>
        <v>-0.75</v>
      </c>
      <c r="S43" s="799" t="str">
        <f t="shared" si="1"/>
        <v/>
      </c>
      <c r="T43" s="799" t="str">
        <f t="shared" si="2"/>
        <v/>
      </c>
      <c r="U43" s="799" t="str">
        <f t="shared" si="3"/>
        <v/>
      </c>
      <c r="V43" s="800" t="str">
        <f t="shared" si="4"/>
        <v/>
      </c>
      <c r="W43" s="753"/>
    </row>
    <row r="44" spans="1:23" ht="14.4" customHeight="1" x14ac:dyDescent="0.3">
      <c r="A44" s="806" t="s">
        <v>5201</v>
      </c>
      <c r="B44" s="799"/>
      <c r="C44" s="801"/>
      <c r="D44" s="762"/>
      <c r="E44" s="802">
        <v>1</v>
      </c>
      <c r="F44" s="803">
        <v>0.74</v>
      </c>
      <c r="G44" s="754">
        <v>3</v>
      </c>
      <c r="H44" s="794"/>
      <c r="I44" s="793"/>
      <c r="J44" s="752"/>
      <c r="K44" s="795">
        <v>1.1200000000000001</v>
      </c>
      <c r="L44" s="794">
        <v>4</v>
      </c>
      <c r="M44" s="794">
        <v>38</v>
      </c>
      <c r="N44" s="796">
        <v>12.62</v>
      </c>
      <c r="O44" s="794" t="s">
        <v>5123</v>
      </c>
      <c r="P44" s="797" t="s">
        <v>5202</v>
      </c>
      <c r="Q44" s="798">
        <f t="shared" si="0"/>
        <v>0</v>
      </c>
      <c r="R44" s="798">
        <f t="shared" si="0"/>
        <v>0</v>
      </c>
      <c r="S44" s="799" t="str">
        <f t="shared" si="1"/>
        <v/>
      </c>
      <c r="T44" s="799" t="str">
        <f t="shared" si="2"/>
        <v/>
      </c>
      <c r="U44" s="799" t="str">
        <f t="shared" si="3"/>
        <v/>
      </c>
      <c r="V44" s="800" t="str">
        <f t="shared" si="4"/>
        <v/>
      </c>
      <c r="W44" s="753"/>
    </row>
    <row r="45" spans="1:23" ht="14.4" customHeight="1" x14ac:dyDescent="0.3">
      <c r="A45" s="805" t="s">
        <v>5203</v>
      </c>
      <c r="B45" s="758">
        <v>1</v>
      </c>
      <c r="C45" s="760">
        <v>0.49</v>
      </c>
      <c r="D45" s="761">
        <v>4</v>
      </c>
      <c r="E45" s="756">
        <v>1</v>
      </c>
      <c r="F45" s="740">
        <v>0.46</v>
      </c>
      <c r="G45" s="741">
        <v>3</v>
      </c>
      <c r="H45" s="747">
        <v>2</v>
      </c>
      <c r="I45" s="748">
        <v>1.01</v>
      </c>
      <c r="J45" s="749">
        <v>5.5</v>
      </c>
      <c r="K45" s="743">
        <v>0.49</v>
      </c>
      <c r="L45" s="742">
        <v>2</v>
      </c>
      <c r="M45" s="742">
        <v>21</v>
      </c>
      <c r="N45" s="744">
        <v>6.99</v>
      </c>
      <c r="O45" s="742" t="s">
        <v>5123</v>
      </c>
      <c r="P45" s="757" t="s">
        <v>5204</v>
      </c>
      <c r="Q45" s="745">
        <f t="shared" si="0"/>
        <v>1</v>
      </c>
      <c r="R45" s="745">
        <f t="shared" si="0"/>
        <v>0.52</v>
      </c>
      <c r="S45" s="758">
        <f t="shared" si="1"/>
        <v>13.98</v>
      </c>
      <c r="T45" s="758">
        <f t="shared" si="2"/>
        <v>11</v>
      </c>
      <c r="U45" s="758">
        <f t="shared" si="3"/>
        <v>-2.9800000000000004</v>
      </c>
      <c r="V45" s="759">
        <f t="shared" si="4"/>
        <v>0.7868383404864091</v>
      </c>
      <c r="W45" s="746">
        <v>2</v>
      </c>
    </row>
    <row r="46" spans="1:23" ht="14.4" customHeight="1" x14ac:dyDescent="0.3">
      <c r="A46" s="805" t="s">
        <v>5205</v>
      </c>
      <c r="B46" s="758">
        <v>4</v>
      </c>
      <c r="C46" s="760">
        <v>1.66</v>
      </c>
      <c r="D46" s="761">
        <v>4.3</v>
      </c>
      <c r="E46" s="756">
        <v>4</v>
      </c>
      <c r="F46" s="740">
        <v>1.49</v>
      </c>
      <c r="G46" s="741">
        <v>2.8</v>
      </c>
      <c r="H46" s="747">
        <v>7</v>
      </c>
      <c r="I46" s="748">
        <v>3.12</v>
      </c>
      <c r="J46" s="749">
        <v>4.3</v>
      </c>
      <c r="K46" s="743">
        <v>0.41</v>
      </c>
      <c r="L46" s="742">
        <v>2</v>
      </c>
      <c r="M46" s="742">
        <v>17</v>
      </c>
      <c r="N46" s="744">
        <v>5.6</v>
      </c>
      <c r="O46" s="742" t="s">
        <v>5123</v>
      </c>
      <c r="P46" s="757" t="s">
        <v>5206</v>
      </c>
      <c r="Q46" s="745">
        <f t="shared" si="0"/>
        <v>3</v>
      </c>
      <c r="R46" s="745">
        <f t="shared" si="0"/>
        <v>1.4600000000000002</v>
      </c>
      <c r="S46" s="758">
        <f t="shared" si="1"/>
        <v>39.199999999999996</v>
      </c>
      <c r="T46" s="758">
        <f t="shared" si="2"/>
        <v>30.099999999999998</v>
      </c>
      <c r="U46" s="758">
        <f t="shared" si="3"/>
        <v>-9.0999999999999979</v>
      </c>
      <c r="V46" s="759">
        <f t="shared" si="4"/>
        <v>0.7678571428571429</v>
      </c>
      <c r="W46" s="746">
        <v>4</v>
      </c>
    </row>
    <row r="47" spans="1:23" ht="14.4" customHeight="1" x14ac:dyDescent="0.3">
      <c r="A47" s="806" t="s">
        <v>5207</v>
      </c>
      <c r="B47" s="799"/>
      <c r="C47" s="801"/>
      <c r="D47" s="762"/>
      <c r="E47" s="792">
        <v>2</v>
      </c>
      <c r="F47" s="793">
        <v>0.88</v>
      </c>
      <c r="G47" s="752">
        <v>5</v>
      </c>
      <c r="H47" s="802"/>
      <c r="I47" s="803"/>
      <c r="J47" s="754"/>
      <c r="K47" s="795">
        <v>0.56999999999999995</v>
      </c>
      <c r="L47" s="794">
        <v>3</v>
      </c>
      <c r="M47" s="794">
        <v>24</v>
      </c>
      <c r="N47" s="796">
        <v>7.84</v>
      </c>
      <c r="O47" s="794" t="s">
        <v>5123</v>
      </c>
      <c r="P47" s="797" t="s">
        <v>5208</v>
      </c>
      <c r="Q47" s="798">
        <f t="shared" si="0"/>
        <v>0</v>
      </c>
      <c r="R47" s="798">
        <f t="shared" si="0"/>
        <v>0</v>
      </c>
      <c r="S47" s="799" t="str">
        <f t="shared" si="1"/>
        <v/>
      </c>
      <c r="T47" s="799" t="str">
        <f t="shared" si="2"/>
        <v/>
      </c>
      <c r="U47" s="799" t="str">
        <f t="shared" si="3"/>
        <v/>
      </c>
      <c r="V47" s="800" t="str">
        <f t="shared" si="4"/>
        <v/>
      </c>
      <c r="W47" s="753"/>
    </row>
    <row r="48" spans="1:23" ht="14.4" customHeight="1" x14ac:dyDescent="0.3">
      <c r="A48" s="806" t="s">
        <v>5209</v>
      </c>
      <c r="B48" s="799">
        <v>1</v>
      </c>
      <c r="C48" s="801">
        <v>0.86</v>
      </c>
      <c r="D48" s="762">
        <v>5</v>
      </c>
      <c r="E48" s="792"/>
      <c r="F48" s="793"/>
      <c r="G48" s="752"/>
      <c r="H48" s="802"/>
      <c r="I48" s="803"/>
      <c r="J48" s="754"/>
      <c r="K48" s="795">
        <v>0.86</v>
      </c>
      <c r="L48" s="794">
        <v>3</v>
      </c>
      <c r="M48" s="794">
        <v>31</v>
      </c>
      <c r="N48" s="796">
        <v>10.46</v>
      </c>
      <c r="O48" s="794" t="s">
        <v>5123</v>
      </c>
      <c r="P48" s="797" t="s">
        <v>5210</v>
      </c>
      <c r="Q48" s="798">
        <f t="shared" si="0"/>
        <v>-1</v>
      </c>
      <c r="R48" s="798">
        <f t="shared" si="0"/>
        <v>-0.86</v>
      </c>
      <c r="S48" s="799" t="str">
        <f t="shared" si="1"/>
        <v/>
      </c>
      <c r="T48" s="799" t="str">
        <f t="shared" si="2"/>
        <v/>
      </c>
      <c r="U48" s="799" t="str">
        <f t="shared" si="3"/>
        <v/>
      </c>
      <c r="V48" s="800" t="str">
        <f t="shared" si="4"/>
        <v/>
      </c>
      <c r="W48" s="753"/>
    </row>
    <row r="49" spans="1:23" ht="14.4" customHeight="1" x14ac:dyDescent="0.3">
      <c r="A49" s="805" t="s">
        <v>5211</v>
      </c>
      <c r="B49" s="758">
        <v>3</v>
      </c>
      <c r="C49" s="760">
        <v>1.28</v>
      </c>
      <c r="D49" s="761">
        <v>2.7</v>
      </c>
      <c r="E49" s="756">
        <v>6</v>
      </c>
      <c r="F49" s="740">
        <v>2.42</v>
      </c>
      <c r="G49" s="741">
        <v>2.2000000000000002</v>
      </c>
      <c r="H49" s="747">
        <v>4</v>
      </c>
      <c r="I49" s="748">
        <v>1.72</v>
      </c>
      <c r="J49" s="749">
        <v>3.3</v>
      </c>
      <c r="K49" s="743">
        <v>0.43</v>
      </c>
      <c r="L49" s="742">
        <v>2</v>
      </c>
      <c r="M49" s="742">
        <v>16</v>
      </c>
      <c r="N49" s="744">
        <v>5.25</v>
      </c>
      <c r="O49" s="742" t="s">
        <v>5123</v>
      </c>
      <c r="P49" s="757" t="s">
        <v>5212</v>
      </c>
      <c r="Q49" s="745">
        <f t="shared" si="0"/>
        <v>1</v>
      </c>
      <c r="R49" s="745">
        <f t="shared" si="0"/>
        <v>0.43999999999999995</v>
      </c>
      <c r="S49" s="758">
        <f t="shared" si="1"/>
        <v>21</v>
      </c>
      <c r="T49" s="758">
        <f t="shared" si="2"/>
        <v>13.2</v>
      </c>
      <c r="U49" s="758">
        <f t="shared" si="3"/>
        <v>-7.8000000000000007</v>
      </c>
      <c r="V49" s="759">
        <f t="shared" si="4"/>
        <v>0.62857142857142856</v>
      </c>
      <c r="W49" s="746">
        <v>1</v>
      </c>
    </row>
    <row r="50" spans="1:23" ht="14.4" customHeight="1" x14ac:dyDescent="0.3">
      <c r="A50" s="806" t="s">
        <v>5213</v>
      </c>
      <c r="B50" s="799">
        <v>2</v>
      </c>
      <c r="C50" s="801">
        <v>1.08</v>
      </c>
      <c r="D50" s="762">
        <v>3</v>
      </c>
      <c r="E50" s="792">
        <v>1</v>
      </c>
      <c r="F50" s="793">
        <v>0.62</v>
      </c>
      <c r="G50" s="752">
        <v>8</v>
      </c>
      <c r="H50" s="802">
        <v>3</v>
      </c>
      <c r="I50" s="803">
        <v>1.72</v>
      </c>
      <c r="J50" s="754">
        <v>7.7</v>
      </c>
      <c r="K50" s="795">
        <v>0.64</v>
      </c>
      <c r="L50" s="794">
        <v>3</v>
      </c>
      <c r="M50" s="794">
        <v>25</v>
      </c>
      <c r="N50" s="796">
        <v>8.26</v>
      </c>
      <c r="O50" s="794" t="s">
        <v>5123</v>
      </c>
      <c r="P50" s="797" t="s">
        <v>5214</v>
      </c>
      <c r="Q50" s="798">
        <f t="shared" si="0"/>
        <v>1</v>
      </c>
      <c r="R50" s="798">
        <f t="shared" si="0"/>
        <v>0.6399999999999999</v>
      </c>
      <c r="S50" s="799">
        <f t="shared" si="1"/>
        <v>24.78</v>
      </c>
      <c r="T50" s="799">
        <f t="shared" si="2"/>
        <v>23.1</v>
      </c>
      <c r="U50" s="799">
        <f t="shared" si="3"/>
        <v>-1.6799999999999997</v>
      </c>
      <c r="V50" s="800">
        <f t="shared" si="4"/>
        <v>0.93220338983050854</v>
      </c>
      <c r="W50" s="753">
        <v>7</v>
      </c>
    </row>
    <row r="51" spans="1:23" ht="14.4" customHeight="1" x14ac:dyDescent="0.3">
      <c r="A51" s="805" t="s">
        <v>5215</v>
      </c>
      <c r="B51" s="758">
        <v>2</v>
      </c>
      <c r="C51" s="760">
        <v>0.83</v>
      </c>
      <c r="D51" s="761">
        <v>2</v>
      </c>
      <c r="E51" s="756">
        <v>5</v>
      </c>
      <c r="F51" s="740">
        <v>1.97</v>
      </c>
      <c r="G51" s="741">
        <v>2</v>
      </c>
      <c r="H51" s="747">
        <v>6</v>
      </c>
      <c r="I51" s="748">
        <v>2.48</v>
      </c>
      <c r="J51" s="749">
        <v>2</v>
      </c>
      <c r="K51" s="743">
        <v>0.41</v>
      </c>
      <c r="L51" s="742">
        <v>1</v>
      </c>
      <c r="M51" s="742">
        <v>13</v>
      </c>
      <c r="N51" s="744">
        <v>4.34</v>
      </c>
      <c r="O51" s="742" t="s">
        <v>5123</v>
      </c>
      <c r="P51" s="757" t="s">
        <v>5216</v>
      </c>
      <c r="Q51" s="745">
        <f t="shared" si="0"/>
        <v>4</v>
      </c>
      <c r="R51" s="745">
        <f t="shared" si="0"/>
        <v>1.65</v>
      </c>
      <c r="S51" s="758">
        <f t="shared" si="1"/>
        <v>26.04</v>
      </c>
      <c r="T51" s="758">
        <f t="shared" si="2"/>
        <v>12</v>
      </c>
      <c r="U51" s="758">
        <f t="shared" si="3"/>
        <v>-14.04</v>
      </c>
      <c r="V51" s="759">
        <f t="shared" si="4"/>
        <v>0.46082949308755761</v>
      </c>
      <c r="W51" s="746"/>
    </row>
    <row r="52" spans="1:23" ht="14.4" customHeight="1" x14ac:dyDescent="0.3">
      <c r="A52" s="806" t="s">
        <v>5217</v>
      </c>
      <c r="B52" s="799">
        <v>2</v>
      </c>
      <c r="C52" s="801">
        <v>1.18</v>
      </c>
      <c r="D52" s="762">
        <v>2</v>
      </c>
      <c r="E52" s="792">
        <v>1</v>
      </c>
      <c r="F52" s="793">
        <v>0.56000000000000005</v>
      </c>
      <c r="G52" s="752">
        <v>2</v>
      </c>
      <c r="H52" s="802">
        <v>1</v>
      </c>
      <c r="I52" s="803">
        <v>0.59</v>
      </c>
      <c r="J52" s="755">
        <v>7</v>
      </c>
      <c r="K52" s="795">
        <v>0.59</v>
      </c>
      <c r="L52" s="794">
        <v>2</v>
      </c>
      <c r="M52" s="794">
        <v>20</v>
      </c>
      <c r="N52" s="796">
        <v>6.78</v>
      </c>
      <c r="O52" s="794" t="s">
        <v>5123</v>
      </c>
      <c r="P52" s="797" t="s">
        <v>5218</v>
      </c>
      <c r="Q52" s="798">
        <f t="shared" si="0"/>
        <v>-1</v>
      </c>
      <c r="R52" s="798">
        <f t="shared" si="0"/>
        <v>-0.59</v>
      </c>
      <c r="S52" s="799">
        <f t="shared" si="1"/>
        <v>6.78</v>
      </c>
      <c r="T52" s="799">
        <f t="shared" si="2"/>
        <v>7</v>
      </c>
      <c r="U52" s="799">
        <f t="shared" si="3"/>
        <v>0.21999999999999975</v>
      </c>
      <c r="V52" s="800">
        <f t="shared" si="4"/>
        <v>1.0324483775811208</v>
      </c>
      <c r="W52" s="753"/>
    </row>
    <row r="53" spans="1:23" ht="14.4" customHeight="1" x14ac:dyDescent="0.3">
      <c r="A53" s="805" t="s">
        <v>5219</v>
      </c>
      <c r="B53" s="758">
        <v>1</v>
      </c>
      <c r="C53" s="760">
        <v>0.41</v>
      </c>
      <c r="D53" s="761">
        <v>6</v>
      </c>
      <c r="E53" s="756">
        <v>1</v>
      </c>
      <c r="F53" s="740">
        <v>0.44</v>
      </c>
      <c r="G53" s="741">
        <v>2</v>
      </c>
      <c r="H53" s="747">
        <v>3</v>
      </c>
      <c r="I53" s="748">
        <v>1.43</v>
      </c>
      <c r="J53" s="750">
        <v>6</v>
      </c>
      <c r="K53" s="743">
        <v>0.41</v>
      </c>
      <c r="L53" s="742">
        <v>2</v>
      </c>
      <c r="M53" s="742">
        <v>15</v>
      </c>
      <c r="N53" s="744">
        <v>4.87</v>
      </c>
      <c r="O53" s="742" t="s">
        <v>5123</v>
      </c>
      <c r="P53" s="757" t="s">
        <v>5220</v>
      </c>
      <c r="Q53" s="745">
        <f t="shared" si="0"/>
        <v>2</v>
      </c>
      <c r="R53" s="745">
        <f t="shared" si="0"/>
        <v>1.02</v>
      </c>
      <c r="S53" s="758">
        <f t="shared" si="1"/>
        <v>14.61</v>
      </c>
      <c r="T53" s="758">
        <f t="shared" si="2"/>
        <v>18</v>
      </c>
      <c r="U53" s="758">
        <f t="shared" si="3"/>
        <v>3.3900000000000006</v>
      </c>
      <c r="V53" s="759">
        <f t="shared" si="4"/>
        <v>1.2320328542094456</v>
      </c>
      <c r="W53" s="746">
        <v>3</v>
      </c>
    </row>
    <row r="54" spans="1:23" ht="14.4" customHeight="1" x14ac:dyDescent="0.3">
      <c r="A54" s="806" t="s">
        <v>5221</v>
      </c>
      <c r="B54" s="799">
        <v>2</v>
      </c>
      <c r="C54" s="801">
        <v>1.1299999999999999</v>
      </c>
      <c r="D54" s="762">
        <v>4</v>
      </c>
      <c r="E54" s="792"/>
      <c r="F54" s="793"/>
      <c r="G54" s="752"/>
      <c r="H54" s="802"/>
      <c r="I54" s="803"/>
      <c r="J54" s="754"/>
      <c r="K54" s="795">
        <v>0.56999999999999995</v>
      </c>
      <c r="L54" s="794">
        <v>2</v>
      </c>
      <c r="M54" s="794">
        <v>21</v>
      </c>
      <c r="N54" s="796">
        <v>7.04</v>
      </c>
      <c r="O54" s="794" t="s">
        <v>5123</v>
      </c>
      <c r="P54" s="797" t="s">
        <v>5222</v>
      </c>
      <c r="Q54" s="798">
        <f t="shared" si="0"/>
        <v>-2</v>
      </c>
      <c r="R54" s="798">
        <f t="shared" si="0"/>
        <v>-1.1299999999999999</v>
      </c>
      <c r="S54" s="799" t="str">
        <f t="shared" si="1"/>
        <v/>
      </c>
      <c r="T54" s="799" t="str">
        <f t="shared" si="2"/>
        <v/>
      </c>
      <c r="U54" s="799" t="str">
        <f t="shared" si="3"/>
        <v/>
      </c>
      <c r="V54" s="800" t="str">
        <f t="shared" si="4"/>
        <v/>
      </c>
      <c r="W54" s="753"/>
    </row>
    <row r="55" spans="1:23" ht="14.4" customHeight="1" x14ac:dyDescent="0.3">
      <c r="A55" s="805" t="s">
        <v>5223</v>
      </c>
      <c r="B55" s="758"/>
      <c r="C55" s="760"/>
      <c r="D55" s="761"/>
      <c r="E55" s="747">
        <v>1</v>
      </c>
      <c r="F55" s="748">
        <v>3.2</v>
      </c>
      <c r="G55" s="749">
        <v>5</v>
      </c>
      <c r="H55" s="742"/>
      <c r="I55" s="740"/>
      <c r="J55" s="741"/>
      <c r="K55" s="743">
        <v>3.1</v>
      </c>
      <c r="L55" s="742">
        <v>2</v>
      </c>
      <c r="M55" s="742">
        <v>15</v>
      </c>
      <c r="N55" s="744">
        <v>4.8899999999999997</v>
      </c>
      <c r="O55" s="742" t="s">
        <v>5123</v>
      </c>
      <c r="P55" s="757" t="s">
        <v>5224</v>
      </c>
      <c r="Q55" s="745">
        <f t="shared" si="0"/>
        <v>0</v>
      </c>
      <c r="R55" s="745">
        <f t="shared" si="0"/>
        <v>0</v>
      </c>
      <c r="S55" s="758" t="str">
        <f t="shared" si="1"/>
        <v/>
      </c>
      <c r="T55" s="758" t="str">
        <f t="shared" si="2"/>
        <v/>
      </c>
      <c r="U55" s="758" t="str">
        <f t="shared" si="3"/>
        <v/>
      </c>
      <c r="V55" s="759" t="str">
        <f t="shared" si="4"/>
        <v/>
      </c>
      <c r="W55" s="746"/>
    </row>
    <row r="56" spans="1:23" ht="14.4" customHeight="1" x14ac:dyDescent="0.3">
      <c r="A56" s="805" t="s">
        <v>5225</v>
      </c>
      <c r="B56" s="758">
        <v>1</v>
      </c>
      <c r="C56" s="760">
        <v>3.2</v>
      </c>
      <c r="D56" s="761">
        <v>41</v>
      </c>
      <c r="E56" s="747">
        <v>2</v>
      </c>
      <c r="F56" s="748">
        <v>2.7</v>
      </c>
      <c r="G56" s="749">
        <v>22.5</v>
      </c>
      <c r="H56" s="742">
        <v>1</v>
      </c>
      <c r="I56" s="740">
        <v>1.17</v>
      </c>
      <c r="J56" s="750">
        <v>17</v>
      </c>
      <c r="K56" s="743">
        <v>1.17</v>
      </c>
      <c r="L56" s="742">
        <v>4</v>
      </c>
      <c r="M56" s="742">
        <v>36</v>
      </c>
      <c r="N56" s="744">
        <v>11.9</v>
      </c>
      <c r="O56" s="742" t="s">
        <v>5123</v>
      </c>
      <c r="P56" s="757" t="s">
        <v>5226</v>
      </c>
      <c r="Q56" s="745">
        <f t="shared" si="0"/>
        <v>0</v>
      </c>
      <c r="R56" s="745">
        <f t="shared" si="0"/>
        <v>-2.0300000000000002</v>
      </c>
      <c r="S56" s="758">
        <f t="shared" si="1"/>
        <v>11.9</v>
      </c>
      <c r="T56" s="758">
        <f t="shared" si="2"/>
        <v>17</v>
      </c>
      <c r="U56" s="758">
        <f t="shared" si="3"/>
        <v>5.0999999999999996</v>
      </c>
      <c r="V56" s="759">
        <f t="shared" si="4"/>
        <v>1.4285714285714286</v>
      </c>
      <c r="W56" s="746">
        <v>5</v>
      </c>
    </row>
    <row r="57" spans="1:23" ht="14.4" customHeight="1" x14ac:dyDescent="0.3">
      <c r="A57" s="806" t="s">
        <v>5227</v>
      </c>
      <c r="B57" s="799">
        <v>1</v>
      </c>
      <c r="C57" s="801">
        <v>2.29</v>
      </c>
      <c r="D57" s="762">
        <v>35</v>
      </c>
      <c r="E57" s="802">
        <v>2</v>
      </c>
      <c r="F57" s="803">
        <v>4.75</v>
      </c>
      <c r="G57" s="754">
        <v>19.5</v>
      </c>
      <c r="H57" s="794"/>
      <c r="I57" s="793"/>
      <c r="J57" s="752"/>
      <c r="K57" s="795">
        <v>1.79</v>
      </c>
      <c r="L57" s="794">
        <v>6</v>
      </c>
      <c r="M57" s="794">
        <v>55</v>
      </c>
      <c r="N57" s="796">
        <v>18.45</v>
      </c>
      <c r="O57" s="794" t="s">
        <v>5123</v>
      </c>
      <c r="P57" s="797" t="s">
        <v>5228</v>
      </c>
      <c r="Q57" s="798">
        <f t="shared" si="0"/>
        <v>-1</v>
      </c>
      <c r="R57" s="798">
        <f t="shared" si="0"/>
        <v>-2.29</v>
      </c>
      <c r="S57" s="799" t="str">
        <f t="shared" si="1"/>
        <v/>
      </c>
      <c r="T57" s="799" t="str">
        <f t="shared" si="2"/>
        <v/>
      </c>
      <c r="U57" s="799" t="str">
        <f t="shared" si="3"/>
        <v/>
      </c>
      <c r="V57" s="800" t="str">
        <f t="shared" si="4"/>
        <v/>
      </c>
      <c r="W57" s="753"/>
    </row>
    <row r="58" spans="1:23" ht="14.4" customHeight="1" x14ac:dyDescent="0.3">
      <c r="A58" s="805" t="s">
        <v>5229</v>
      </c>
      <c r="B58" s="737">
        <v>2</v>
      </c>
      <c r="C58" s="738">
        <v>1.29</v>
      </c>
      <c r="D58" s="739">
        <v>9.5</v>
      </c>
      <c r="E58" s="756"/>
      <c r="F58" s="740"/>
      <c r="G58" s="741"/>
      <c r="H58" s="742"/>
      <c r="I58" s="740"/>
      <c r="J58" s="741"/>
      <c r="K58" s="743">
        <v>0.65</v>
      </c>
      <c r="L58" s="742">
        <v>3</v>
      </c>
      <c r="M58" s="742">
        <v>28</v>
      </c>
      <c r="N58" s="744">
        <v>9.4</v>
      </c>
      <c r="O58" s="742" t="s">
        <v>5123</v>
      </c>
      <c r="P58" s="757" t="s">
        <v>5230</v>
      </c>
      <c r="Q58" s="745">
        <f t="shared" si="0"/>
        <v>-2</v>
      </c>
      <c r="R58" s="745">
        <f t="shared" si="0"/>
        <v>-1.29</v>
      </c>
      <c r="S58" s="758" t="str">
        <f t="shared" si="1"/>
        <v/>
      </c>
      <c r="T58" s="758" t="str">
        <f t="shared" si="2"/>
        <v/>
      </c>
      <c r="U58" s="758" t="str">
        <f t="shared" si="3"/>
        <v/>
      </c>
      <c r="V58" s="759" t="str">
        <f t="shared" si="4"/>
        <v/>
      </c>
      <c r="W58" s="746"/>
    </row>
    <row r="59" spans="1:23" ht="14.4" customHeight="1" x14ac:dyDescent="0.3">
      <c r="A59" s="806" t="s">
        <v>5231</v>
      </c>
      <c r="B59" s="790">
        <v>1</v>
      </c>
      <c r="C59" s="791">
        <v>0.79</v>
      </c>
      <c r="D59" s="751">
        <v>12</v>
      </c>
      <c r="E59" s="792"/>
      <c r="F59" s="793"/>
      <c r="G59" s="752"/>
      <c r="H59" s="794"/>
      <c r="I59" s="793"/>
      <c r="J59" s="752"/>
      <c r="K59" s="795">
        <v>0.79</v>
      </c>
      <c r="L59" s="794">
        <v>4</v>
      </c>
      <c r="M59" s="794">
        <v>33</v>
      </c>
      <c r="N59" s="796">
        <v>11.11</v>
      </c>
      <c r="O59" s="794" t="s">
        <v>5123</v>
      </c>
      <c r="P59" s="797" t="s">
        <v>5232</v>
      </c>
      <c r="Q59" s="798">
        <f t="shared" si="0"/>
        <v>-1</v>
      </c>
      <c r="R59" s="798">
        <f t="shared" si="0"/>
        <v>-0.79</v>
      </c>
      <c r="S59" s="799" t="str">
        <f t="shared" si="1"/>
        <v/>
      </c>
      <c r="T59" s="799" t="str">
        <f t="shared" si="2"/>
        <v/>
      </c>
      <c r="U59" s="799" t="str">
        <f t="shared" si="3"/>
        <v/>
      </c>
      <c r="V59" s="800" t="str">
        <f t="shared" si="4"/>
        <v/>
      </c>
      <c r="W59" s="753"/>
    </row>
    <row r="60" spans="1:23" ht="14.4" customHeight="1" thickBot="1" x14ac:dyDescent="0.35">
      <c r="A60" s="807" t="s">
        <v>5233</v>
      </c>
      <c r="B60" s="808">
        <v>1</v>
      </c>
      <c r="C60" s="809">
        <v>5.08</v>
      </c>
      <c r="D60" s="810">
        <v>31</v>
      </c>
      <c r="E60" s="811"/>
      <c r="F60" s="812"/>
      <c r="G60" s="813"/>
      <c r="H60" s="814"/>
      <c r="I60" s="812"/>
      <c r="J60" s="813"/>
      <c r="K60" s="815">
        <v>2.04</v>
      </c>
      <c r="L60" s="814">
        <v>4</v>
      </c>
      <c r="M60" s="814">
        <v>39</v>
      </c>
      <c r="N60" s="816">
        <v>12.84</v>
      </c>
      <c r="O60" s="814" t="s">
        <v>5123</v>
      </c>
      <c r="P60" s="817" t="s">
        <v>5234</v>
      </c>
      <c r="Q60" s="818">
        <f t="shared" si="0"/>
        <v>-1</v>
      </c>
      <c r="R60" s="818">
        <f t="shared" si="0"/>
        <v>-5.08</v>
      </c>
      <c r="S60" s="819" t="str">
        <f t="shared" si="1"/>
        <v/>
      </c>
      <c r="T60" s="819" t="str">
        <f t="shared" si="2"/>
        <v/>
      </c>
      <c r="U60" s="819" t="str">
        <f t="shared" si="3"/>
        <v/>
      </c>
      <c r="V60" s="820" t="str">
        <f t="shared" si="4"/>
        <v/>
      </c>
      <c r="W60" s="821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61:Q1048576">
    <cfRule type="cellIs" dxfId="12" priority="9" stopIfTrue="1" operator="lessThan">
      <formula>0</formula>
    </cfRule>
  </conditionalFormatting>
  <conditionalFormatting sqref="U61:U1048576">
    <cfRule type="cellIs" dxfId="11" priority="8" stopIfTrue="1" operator="greaterThan">
      <formula>0</formula>
    </cfRule>
  </conditionalFormatting>
  <conditionalFormatting sqref="V61:V1048576">
    <cfRule type="cellIs" dxfId="10" priority="7" stopIfTrue="1" operator="greaterThan">
      <formula>1</formula>
    </cfRule>
  </conditionalFormatting>
  <conditionalFormatting sqref="V61:V1048576">
    <cfRule type="cellIs" dxfId="9" priority="4" stopIfTrue="1" operator="greaterThan">
      <formula>1</formula>
    </cfRule>
  </conditionalFormatting>
  <conditionalFormatting sqref="U61:U1048576">
    <cfRule type="cellIs" dxfId="8" priority="5" stopIfTrue="1" operator="greaterThan">
      <formula>0</formula>
    </cfRule>
  </conditionalFormatting>
  <conditionalFormatting sqref="Q61:Q1048576">
    <cfRule type="cellIs" dxfId="7" priority="6" stopIfTrue="1" operator="lessThan">
      <formula>0</formula>
    </cfRule>
  </conditionalFormatting>
  <conditionalFormatting sqref="V5:V60">
    <cfRule type="cellIs" dxfId="6" priority="1" stopIfTrue="1" operator="greaterThan">
      <formula>1</formula>
    </cfRule>
  </conditionalFormatting>
  <conditionalFormatting sqref="U5:U60">
    <cfRule type="cellIs" dxfId="5" priority="2" stopIfTrue="1" operator="greaterThan">
      <formula>0</formula>
    </cfRule>
  </conditionalFormatting>
  <conditionalFormatting sqref="Q5:Q60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8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30" customWidth="1"/>
    <col min="2" max="2" width="7.77734375" style="196" customWidth="1"/>
    <col min="3" max="3" width="7.21875" style="230" hidden="1" customWidth="1"/>
    <col min="4" max="4" width="7.77734375" style="196" customWidth="1"/>
    <col min="5" max="5" width="7.21875" style="230" hidden="1" customWidth="1"/>
    <col min="6" max="6" width="7.77734375" style="196" customWidth="1"/>
    <col min="7" max="7" width="7.77734375" style="308" customWidth="1"/>
    <col min="8" max="8" width="7.77734375" style="196" customWidth="1"/>
    <col min="9" max="9" width="7.21875" style="230" hidden="1" customWidth="1"/>
    <col min="10" max="10" width="7.77734375" style="196" customWidth="1"/>
    <col min="11" max="11" width="7.21875" style="230" hidden="1" customWidth="1"/>
    <col min="12" max="12" width="7.77734375" style="196" customWidth="1"/>
    <col min="13" max="13" width="7.77734375" style="308" customWidth="1"/>
    <col min="14" max="16384" width="8.88671875" style="230"/>
  </cols>
  <sheetData>
    <row r="1" spans="1:13" ht="18.600000000000001" customHeight="1" thickBot="1" x14ac:dyDescent="0.4">
      <c r="A1" s="432" t="s">
        <v>133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</row>
    <row r="2" spans="1:13" ht="14.4" customHeight="1" thickBot="1" x14ac:dyDescent="0.35">
      <c r="A2" s="351" t="s">
        <v>282</v>
      </c>
      <c r="B2" s="324"/>
      <c r="C2" s="201"/>
      <c r="D2" s="324"/>
      <c r="E2" s="201"/>
      <c r="F2" s="324"/>
      <c r="G2" s="325"/>
      <c r="H2" s="324"/>
      <c r="I2" s="201"/>
      <c r="J2" s="324"/>
      <c r="K2" s="201"/>
      <c r="L2" s="324"/>
      <c r="M2" s="325"/>
    </row>
    <row r="3" spans="1:13" ht="14.4" customHeight="1" thickBot="1" x14ac:dyDescent="0.35">
      <c r="A3" s="318" t="s">
        <v>134</v>
      </c>
      <c r="B3" s="319">
        <f>SUBTOTAL(9,B6:B1048576)</f>
        <v>1992689</v>
      </c>
      <c r="C3" s="320">
        <f t="shared" ref="C3:L3" si="0">SUBTOTAL(9,C6:C1048576)</f>
        <v>10</v>
      </c>
      <c r="D3" s="320">
        <f t="shared" si="0"/>
        <v>1811317</v>
      </c>
      <c r="E3" s="320">
        <f t="shared" si="0"/>
        <v>21.624181084180371</v>
      </c>
      <c r="F3" s="320">
        <f t="shared" si="0"/>
        <v>1720900</v>
      </c>
      <c r="G3" s="323">
        <f>IF(B3&lt;&gt;0,F3/B3,"")</f>
        <v>0.86360691507806786</v>
      </c>
      <c r="H3" s="319">
        <f t="shared" si="0"/>
        <v>15591.3</v>
      </c>
      <c r="I3" s="320">
        <f t="shared" si="0"/>
        <v>2</v>
      </c>
      <c r="J3" s="320">
        <f t="shared" si="0"/>
        <v>313305.63</v>
      </c>
      <c r="K3" s="320">
        <f t="shared" si="0"/>
        <v>29.959794603155313</v>
      </c>
      <c r="L3" s="320">
        <f t="shared" si="0"/>
        <v>96887.62999999999</v>
      </c>
      <c r="M3" s="321">
        <f>IF(H3&lt;&gt;0,L3/H3,"")</f>
        <v>6.2142111305664054</v>
      </c>
    </row>
    <row r="4" spans="1:13" ht="14.4" customHeight="1" x14ac:dyDescent="0.3">
      <c r="A4" s="539" t="s">
        <v>93</v>
      </c>
      <c r="B4" s="490" t="s">
        <v>99</v>
      </c>
      <c r="C4" s="491"/>
      <c r="D4" s="491"/>
      <c r="E4" s="491"/>
      <c r="F4" s="491"/>
      <c r="G4" s="492"/>
      <c r="H4" s="490" t="s">
        <v>100</v>
      </c>
      <c r="I4" s="491"/>
      <c r="J4" s="491"/>
      <c r="K4" s="491"/>
      <c r="L4" s="491"/>
      <c r="M4" s="492"/>
    </row>
    <row r="5" spans="1:13" s="306" customFormat="1" ht="14.4" customHeight="1" thickBot="1" x14ac:dyDescent="0.35">
      <c r="A5" s="822"/>
      <c r="B5" s="823">
        <v>2012</v>
      </c>
      <c r="C5" s="824"/>
      <c r="D5" s="824">
        <v>2013</v>
      </c>
      <c r="E5" s="824"/>
      <c r="F5" s="824">
        <v>2014</v>
      </c>
      <c r="G5" s="717" t="s">
        <v>2</v>
      </c>
      <c r="H5" s="823">
        <v>2012</v>
      </c>
      <c r="I5" s="824"/>
      <c r="J5" s="824">
        <v>2013</v>
      </c>
      <c r="K5" s="824"/>
      <c r="L5" s="824">
        <v>2014</v>
      </c>
      <c r="M5" s="717" t="s">
        <v>2</v>
      </c>
    </row>
    <row r="6" spans="1:13" ht="14.4" customHeight="1" x14ac:dyDescent="0.3">
      <c r="A6" s="619" t="s">
        <v>4438</v>
      </c>
      <c r="B6" s="718"/>
      <c r="C6" s="588"/>
      <c r="D6" s="718">
        <v>126</v>
      </c>
      <c r="E6" s="588"/>
      <c r="F6" s="718"/>
      <c r="G6" s="609"/>
      <c r="H6" s="718"/>
      <c r="I6" s="588"/>
      <c r="J6" s="718"/>
      <c r="K6" s="588"/>
      <c r="L6" s="718"/>
      <c r="M6" s="641"/>
    </row>
    <row r="7" spans="1:13" ht="14.4" customHeight="1" x14ac:dyDescent="0.3">
      <c r="A7" s="681" t="s">
        <v>5236</v>
      </c>
      <c r="B7" s="732">
        <v>18590</v>
      </c>
      <c r="C7" s="659">
        <v>1</v>
      </c>
      <c r="D7" s="732">
        <v>51991</v>
      </c>
      <c r="E7" s="659">
        <v>2.796718665949435</v>
      </c>
      <c r="F7" s="732"/>
      <c r="G7" s="664"/>
      <c r="H7" s="732"/>
      <c r="I7" s="659"/>
      <c r="J7" s="732"/>
      <c r="K7" s="659"/>
      <c r="L7" s="732"/>
      <c r="M7" s="665"/>
    </row>
    <row r="8" spans="1:13" ht="14.4" customHeight="1" x14ac:dyDescent="0.3">
      <c r="A8" s="681" t="s">
        <v>4439</v>
      </c>
      <c r="B8" s="732"/>
      <c r="C8" s="659"/>
      <c r="D8" s="732">
        <v>1973</v>
      </c>
      <c r="E8" s="659"/>
      <c r="F8" s="732"/>
      <c r="G8" s="664"/>
      <c r="H8" s="732"/>
      <c r="I8" s="659"/>
      <c r="J8" s="732"/>
      <c r="K8" s="659"/>
      <c r="L8" s="732"/>
      <c r="M8" s="665"/>
    </row>
    <row r="9" spans="1:13" ht="14.4" customHeight="1" x14ac:dyDescent="0.3">
      <c r="A9" s="681" t="s">
        <v>5237</v>
      </c>
      <c r="B9" s="732">
        <v>2160</v>
      </c>
      <c r="C9" s="659">
        <v>1</v>
      </c>
      <c r="D9" s="732">
        <v>3703</v>
      </c>
      <c r="E9" s="659">
        <v>1.7143518518518519</v>
      </c>
      <c r="F9" s="732">
        <v>8656</v>
      </c>
      <c r="G9" s="664">
        <v>4.0074074074074071</v>
      </c>
      <c r="H9" s="732">
        <v>4779</v>
      </c>
      <c r="I9" s="659">
        <v>1</v>
      </c>
      <c r="J9" s="732">
        <v>8419</v>
      </c>
      <c r="K9" s="659">
        <v>1.7616656204226826</v>
      </c>
      <c r="L9" s="732">
        <v>8880</v>
      </c>
      <c r="M9" s="665">
        <v>1.8581293157564345</v>
      </c>
    </row>
    <row r="10" spans="1:13" ht="14.4" customHeight="1" x14ac:dyDescent="0.3">
      <c r="A10" s="681" t="s">
        <v>5238</v>
      </c>
      <c r="B10" s="732">
        <v>2472</v>
      </c>
      <c r="C10" s="659">
        <v>1</v>
      </c>
      <c r="D10" s="732"/>
      <c r="E10" s="659"/>
      <c r="F10" s="732"/>
      <c r="G10" s="664"/>
      <c r="H10" s="732"/>
      <c r="I10" s="659"/>
      <c r="J10" s="732"/>
      <c r="K10" s="659"/>
      <c r="L10" s="732"/>
      <c r="M10" s="665"/>
    </row>
    <row r="11" spans="1:13" ht="14.4" customHeight="1" x14ac:dyDescent="0.3">
      <c r="A11" s="681" t="s">
        <v>5239</v>
      </c>
      <c r="B11" s="732">
        <v>118798</v>
      </c>
      <c r="C11" s="659">
        <v>1</v>
      </c>
      <c r="D11" s="732">
        <v>97084</v>
      </c>
      <c r="E11" s="659">
        <v>0.81721914510345295</v>
      </c>
      <c r="F11" s="732">
        <v>130930</v>
      </c>
      <c r="G11" s="664">
        <v>1.1021229313624807</v>
      </c>
      <c r="H11" s="732"/>
      <c r="I11" s="659"/>
      <c r="J11" s="732"/>
      <c r="K11" s="659"/>
      <c r="L11" s="732"/>
      <c r="M11" s="665"/>
    </row>
    <row r="12" spans="1:13" ht="14.4" customHeight="1" x14ac:dyDescent="0.3">
      <c r="A12" s="681" t="s">
        <v>5240</v>
      </c>
      <c r="B12" s="732">
        <v>1107630</v>
      </c>
      <c r="C12" s="659">
        <v>1</v>
      </c>
      <c r="D12" s="732">
        <v>602516</v>
      </c>
      <c r="E12" s="659">
        <v>0.54396865379233139</v>
      </c>
      <c r="F12" s="732">
        <v>748365</v>
      </c>
      <c r="G12" s="664">
        <v>0.67564529671460682</v>
      </c>
      <c r="H12" s="732"/>
      <c r="I12" s="659"/>
      <c r="J12" s="732"/>
      <c r="K12" s="659"/>
      <c r="L12" s="732"/>
      <c r="M12" s="665"/>
    </row>
    <row r="13" spans="1:13" ht="14.4" customHeight="1" x14ac:dyDescent="0.3">
      <c r="A13" s="681" t="s">
        <v>5241</v>
      </c>
      <c r="B13" s="732">
        <v>238451</v>
      </c>
      <c r="C13" s="659">
        <v>1</v>
      </c>
      <c r="D13" s="732">
        <v>325013</v>
      </c>
      <c r="E13" s="659">
        <v>1.3630179785364709</v>
      </c>
      <c r="F13" s="732">
        <v>334013</v>
      </c>
      <c r="G13" s="664">
        <v>1.4007615820441097</v>
      </c>
      <c r="H13" s="732">
        <v>10812.3</v>
      </c>
      <c r="I13" s="659">
        <v>1</v>
      </c>
      <c r="J13" s="732">
        <v>304886.63</v>
      </c>
      <c r="K13" s="659">
        <v>28.19812898273263</v>
      </c>
      <c r="L13" s="732">
        <v>88007.62999999999</v>
      </c>
      <c r="M13" s="665">
        <v>8.139584547228619</v>
      </c>
    </row>
    <row r="14" spans="1:13" ht="14.4" customHeight="1" x14ac:dyDescent="0.3">
      <c r="A14" s="681" t="s">
        <v>5242</v>
      </c>
      <c r="B14" s="732">
        <v>201682</v>
      </c>
      <c r="C14" s="659">
        <v>1</v>
      </c>
      <c r="D14" s="732">
        <v>249285</v>
      </c>
      <c r="E14" s="659">
        <v>1.2360299878025802</v>
      </c>
      <c r="F14" s="732">
        <v>339463</v>
      </c>
      <c r="G14" s="664">
        <v>1.6831596275324521</v>
      </c>
      <c r="H14" s="732"/>
      <c r="I14" s="659"/>
      <c r="J14" s="732"/>
      <c r="K14" s="659"/>
      <c r="L14" s="732"/>
      <c r="M14" s="665"/>
    </row>
    <row r="15" spans="1:13" ht="14.4" customHeight="1" x14ac:dyDescent="0.3">
      <c r="A15" s="681" t="s">
        <v>5243</v>
      </c>
      <c r="B15" s="732">
        <v>28579</v>
      </c>
      <c r="C15" s="659">
        <v>1</v>
      </c>
      <c r="D15" s="732">
        <v>349416</v>
      </c>
      <c r="E15" s="659">
        <v>12.226320025193324</v>
      </c>
      <c r="F15" s="732">
        <v>33666</v>
      </c>
      <c r="G15" s="664">
        <v>1.1779978305748977</v>
      </c>
      <c r="H15" s="732"/>
      <c r="I15" s="659"/>
      <c r="J15" s="732"/>
      <c r="K15" s="659"/>
      <c r="L15" s="732"/>
      <c r="M15" s="665"/>
    </row>
    <row r="16" spans="1:13" ht="14.4" customHeight="1" x14ac:dyDescent="0.3">
      <c r="A16" s="681" t="s">
        <v>5244</v>
      </c>
      <c r="B16" s="732">
        <v>140893</v>
      </c>
      <c r="C16" s="659">
        <v>1</v>
      </c>
      <c r="D16" s="732">
        <v>114639</v>
      </c>
      <c r="E16" s="659">
        <v>0.8136600114980872</v>
      </c>
      <c r="F16" s="732">
        <v>125807</v>
      </c>
      <c r="G16" s="664">
        <v>0.89292583733755404</v>
      </c>
      <c r="H16" s="732"/>
      <c r="I16" s="659"/>
      <c r="J16" s="732"/>
      <c r="K16" s="659"/>
      <c r="L16" s="732"/>
      <c r="M16" s="665"/>
    </row>
    <row r="17" spans="1:13" ht="14.4" customHeight="1" x14ac:dyDescent="0.3">
      <c r="A17" s="681" t="s">
        <v>5245</v>
      </c>
      <c r="B17" s="732"/>
      <c r="C17" s="659"/>
      <c r="D17" s="732">
        <v>507</v>
      </c>
      <c r="E17" s="659"/>
      <c r="F17" s="732"/>
      <c r="G17" s="664"/>
      <c r="H17" s="732"/>
      <c r="I17" s="659"/>
      <c r="J17" s="732"/>
      <c r="K17" s="659"/>
      <c r="L17" s="732"/>
      <c r="M17" s="665"/>
    </row>
    <row r="18" spans="1:13" ht="14.4" customHeight="1" thickBot="1" x14ac:dyDescent="0.35">
      <c r="A18" s="720" t="s">
        <v>4445</v>
      </c>
      <c r="B18" s="719">
        <v>133434</v>
      </c>
      <c r="C18" s="667">
        <v>1</v>
      </c>
      <c r="D18" s="719">
        <v>15064</v>
      </c>
      <c r="E18" s="667">
        <v>0.11289476445283811</v>
      </c>
      <c r="F18" s="719"/>
      <c r="G18" s="672"/>
      <c r="H18" s="719"/>
      <c r="I18" s="667"/>
      <c r="J18" s="719"/>
      <c r="K18" s="667"/>
      <c r="L18" s="719"/>
      <c r="M18" s="673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5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30" bestFit="1" customWidth="1"/>
    <col min="2" max="2" width="8.6640625" style="230" bestFit="1" customWidth="1"/>
    <col min="3" max="3" width="2.109375" style="230" bestFit="1" customWidth="1"/>
    <col min="4" max="4" width="8" style="230" bestFit="1" customWidth="1"/>
    <col min="5" max="5" width="52.88671875" style="230" bestFit="1" customWidth="1"/>
    <col min="6" max="7" width="11.109375" style="305" customWidth="1"/>
    <col min="8" max="9" width="9.33203125" style="305" hidden="1" customWidth="1"/>
    <col min="10" max="11" width="11.109375" style="305" customWidth="1"/>
    <col min="12" max="13" width="9.33203125" style="305" hidden="1" customWidth="1"/>
    <col min="14" max="15" width="11.109375" style="305" customWidth="1"/>
    <col min="16" max="16" width="11.109375" style="308" customWidth="1"/>
    <col min="17" max="17" width="11.109375" style="305" customWidth="1"/>
    <col min="18" max="16384" width="8.88671875" style="230"/>
  </cols>
  <sheetData>
    <row r="1" spans="1:17" ht="18.600000000000001" customHeight="1" thickBot="1" x14ac:dyDescent="0.4">
      <c r="A1" s="432" t="s">
        <v>5698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</row>
    <row r="2" spans="1:17" ht="14.4" customHeight="1" thickBot="1" x14ac:dyDescent="0.35">
      <c r="A2" s="351" t="s">
        <v>282</v>
      </c>
      <c r="B2" s="201"/>
      <c r="C2" s="201"/>
      <c r="D2" s="201"/>
      <c r="E2" s="201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5"/>
      <c r="Q2" s="328"/>
    </row>
    <row r="3" spans="1:17" ht="14.4" customHeight="1" thickBot="1" x14ac:dyDescent="0.35">
      <c r="E3" s="90" t="s">
        <v>134</v>
      </c>
      <c r="F3" s="188">
        <f t="shared" ref="F3:O3" si="0">SUBTOTAL(9,F6:F1048576)</f>
        <v>23804.87</v>
      </c>
      <c r="G3" s="192">
        <f t="shared" si="0"/>
        <v>2008280.2999999998</v>
      </c>
      <c r="H3" s="193"/>
      <c r="I3" s="193"/>
      <c r="J3" s="188">
        <f t="shared" si="0"/>
        <v>17038.300000000003</v>
      </c>
      <c r="K3" s="192">
        <f t="shared" si="0"/>
        <v>2124622.63</v>
      </c>
      <c r="L3" s="193"/>
      <c r="M3" s="193"/>
      <c r="N3" s="188">
        <f t="shared" si="0"/>
        <v>20397</v>
      </c>
      <c r="O3" s="192">
        <f t="shared" si="0"/>
        <v>1817787.63</v>
      </c>
      <c r="P3" s="159">
        <f>IF(G3=0,"",O3/G3)</f>
        <v>0.90514637324281877</v>
      </c>
      <c r="Q3" s="190">
        <f>IF(N3=0,"",O3/N3)</f>
        <v>89.120342697455499</v>
      </c>
    </row>
    <row r="4" spans="1:17" ht="14.4" customHeight="1" x14ac:dyDescent="0.3">
      <c r="A4" s="495" t="s">
        <v>49</v>
      </c>
      <c r="B4" s="494" t="s">
        <v>94</v>
      </c>
      <c r="C4" s="495" t="s">
        <v>95</v>
      </c>
      <c r="D4" s="496" t="s">
        <v>65</v>
      </c>
      <c r="E4" s="497" t="s">
        <v>11</v>
      </c>
      <c r="F4" s="501">
        <v>2012</v>
      </c>
      <c r="G4" s="502"/>
      <c r="H4" s="191"/>
      <c r="I4" s="191"/>
      <c r="J4" s="501">
        <v>2013</v>
      </c>
      <c r="K4" s="502"/>
      <c r="L4" s="191"/>
      <c r="M4" s="191"/>
      <c r="N4" s="501">
        <v>2014</v>
      </c>
      <c r="O4" s="502"/>
      <c r="P4" s="503" t="s">
        <v>2</v>
      </c>
      <c r="Q4" s="493" t="s">
        <v>97</v>
      </c>
    </row>
    <row r="5" spans="1:17" ht="14.4" customHeight="1" thickBot="1" x14ac:dyDescent="0.35">
      <c r="A5" s="724"/>
      <c r="B5" s="723"/>
      <c r="C5" s="724"/>
      <c r="D5" s="725"/>
      <c r="E5" s="726"/>
      <c r="F5" s="733" t="s">
        <v>66</v>
      </c>
      <c r="G5" s="734" t="s">
        <v>14</v>
      </c>
      <c r="H5" s="735"/>
      <c r="I5" s="735"/>
      <c r="J5" s="733" t="s">
        <v>66</v>
      </c>
      <c r="K5" s="734" t="s">
        <v>14</v>
      </c>
      <c r="L5" s="735"/>
      <c r="M5" s="735"/>
      <c r="N5" s="733" t="s">
        <v>66</v>
      </c>
      <c r="O5" s="734" t="s">
        <v>14</v>
      </c>
      <c r="P5" s="736"/>
      <c r="Q5" s="731"/>
    </row>
    <row r="6" spans="1:17" ht="14.4" customHeight="1" x14ac:dyDescent="0.3">
      <c r="A6" s="587" t="s">
        <v>4459</v>
      </c>
      <c r="B6" s="588" t="s">
        <v>5246</v>
      </c>
      <c r="C6" s="588" t="s">
        <v>4364</v>
      </c>
      <c r="D6" s="588" t="s">
        <v>5247</v>
      </c>
      <c r="E6" s="588" t="s">
        <v>5248</v>
      </c>
      <c r="F6" s="591"/>
      <c r="G6" s="591"/>
      <c r="H6" s="591"/>
      <c r="I6" s="591"/>
      <c r="J6" s="591">
        <v>2</v>
      </c>
      <c r="K6" s="591">
        <v>126</v>
      </c>
      <c r="L6" s="591"/>
      <c r="M6" s="591">
        <v>63</v>
      </c>
      <c r="N6" s="591"/>
      <c r="O6" s="591"/>
      <c r="P6" s="609"/>
      <c r="Q6" s="592"/>
    </row>
    <row r="7" spans="1:17" ht="14.4" customHeight="1" x14ac:dyDescent="0.3">
      <c r="A7" s="658" t="s">
        <v>5249</v>
      </c>
      <c r="B7" s="659" t="s">
        <v>5250</v>
      </c>
      <c r="C7" s="659" t="s">
        <v>4364</v>
      </c>
      <c r="D7" s="659" t="s">
        <v>5251</v>
      </c>
      <c r="E7" s="659" t="s">
        <v>5252</v>
      </c>
      <c r="F7" s="674"/>
      <c r="G7" s="674"/>
      <c r="H7" s="674"/>
      <c r="I7" s="674"/>
      <c r="J7" s="674">
        <v>1</v>
      </c>
      <c r="K7" s="674">
        <v>1245</v>
      </c>
      <c r="L7" s="674"/>
      <c r="M7" s="674">
        <v>1245</v>
      </c>
      <c r="N7" s="674"/>
      <c r="O7" s="674"/>
      <c r="P7" s="664"/>
      <c r="Q7" s="675"/>
    </row>
    <row r="8" spans="1:17" ht="14.4" customHeight="1" x14ac:dyDescent="0.3">
      <c r="A8" s="658" t="s">
        <v>5249</v>
      </c>
      <c r="B8" s="659" t="s">
        <v>5250</v>
      </c>
      <c r="C8" s="659" t="s">
        <v>4364</v>
      </c>
      <c r="D8" s="659" t="s">
        <v>5253</v>
      </c>
      <c r="E8" s="659" t="s">
        <v>5254</v>
      </c>
      <c r="F8" s="674">
        <v>2</v>
      </c>
      <c r="G8" s="674">
        <v>18590</v>
      </c>
      <c r="H8" s="674">
        <v>1</v>
      </c>
      <c r="I8" s="674">
        <v>9295</v>
      </c>
      <c r="J8" s="674">
        <v>4</v>
      </c>
      <c r="K8" s="674">
        <v>37348</v>
      </c>
      <c r="L8" s="674">
        <v>2.0090371167294245</v>
      </c>
      <c r="M8" s="674">
        <v>9337</v>
      </c>
      <c r="N8" s="674"/>
      <c r="O8" s="674"/>
      <c r="P8" s="664"/>
      <c r="Q8" s="675"/>
    </row>
    <row r="9" spans="1:17" ht="14.4" customHeight="1" x14ac:dyDescent="0.3">
      <c r="A9" s="658" t="s">
        <v>5249</v>
      </c>
      <c r="B9" s="659" t="s">
        <v>5250</v>
      </c>
      <c r="C9" s="659" t="s">
        <v>4364</v>
      </c>
      <c r="D9" s="659" t="s">
        <v>5255</v>
      </c>
      <c r="E9" s="659" t="s">
        <v>5256</v>
      </c>
      <c r="F9" s="674"/>
      <c r="G9" s="674"/>
      <c r="H9" s="674"/>
      <c r="I9" s="674"/>
      <c r="J9" s="674">
        <v>6</v>
      </c>
      <c r="K9" s="674">
        <v>13398</v>
      </c>
      <c r="L9" s="674"/>
      <c r="M9" s="674">
        <v>2233</v>
      </c>
      <c r="N9" s="674"/>
      <c r="O9" s="674"/>
      <c r="P9" s="664"/>
      <c r="Q9" s="675"/>
    </row>
    <row r="10" spans="1:17" ht="14.4" customHeight="1" x14ac:dyDescent="0.3">
      <c r="A10" s="658" t="s">
        <v>4460</v>
      </c>
      <c r="B10" s="659" t="s">
        <v>5257</v>
      </c>
      <c r="C10" s="659" t="s">
        <v>4364</v>
      </c>
      <c r="D10" s="659" t="s">
        <v>5258</v>
      </c>
      <c r="E10" s="659" t="s">
        <v>5259</v>
      </c>
      <c r="F10" s="674"/>
      <c r="G10" s="674"/>
      <c r="H10" s="674"/>
      <c r="I10" s="674"/>
      <c r="J10" s="674">
        <v>1</v>
      </c>
      <c r="K10" s="674">
        <v>664</v>
      </c>
      <c r="L10" s="674"/>
      <c r="M10" s="674">
        <v>664</v>
      </c>
      <c r="N10" s="674"/>
      <c r="O10" s="674"/>
      <c r="P10" s="664"/>
      <c r="Q10" s="675"/>
    </row>
    <row r="11" spans="1:17" ht="14.4" customHeight="1" x14ac:dyDescent="0.3">
      <c r="A11" s="658" t="s">
        <v>4460</v>
      </c>
      <c r="B11" s="659" t="s">
        <v>5257</v>
      </c>
      <c r="C11" s="659" t="s">
        <v>4364</v>
      </c>
      <c r="D11" s="659" t="s">
        <v>5260</v>
      </c>
      <c r="E11" s="659" t="s">
        <v>5261</v>
      </c>
      <c r="F11" s="674"/>
      <c r="G11" s="674"/>
      <c r="H11" s="674"/>
      <c r="I11" s="674"/>
      <c r="J11" s="674">
        <v>2</v>
      </c>
      <c r="K11" s="674">
        <v>914</v>
      </c>
      <c r="L11" s="674"/>
      <c r="M11" s="674">
        <v>457</v>
      </c>
      <c r="N11" s="674"/>
      <c r="O11" s="674"/>
      <c r="P11" s="664"/>
      <c r="Q11" s="675"/>
    </row>
    <row r="12" spans="1:17" ht="14.4" customHeight="1" x14ac:dyDescent="0.3">
      <c r="A12" s="658" t="s">
        <v>4460</v>
      </c>
      <c r="B12" s="659" t="s">
        <v>5257</v>
      </c>
      <c r="C12" s="659" t="s">
        <v>4364</v>
      </c>
      <c r="D12" s="659" t="s">
        <v>5262</v>
      </c>
      <c r="E12" s="659" t="s">
        <v>5263</v>
      </c>
      <c r="F12" s="674"/>
      <c r="G12" s="674"/>
      <c r="H12" s="674"/>
      <c r="I12" s="674"/>
      <c r="J12" s="674">
        <v>1</v>
      </c>
      <c r="K12" s="674">
        <v>237</v>
      </c>
      <c r="L12" s="674"/>
      <c r="M12" s="674">
        <v>237</v>
      </c>
      <c r="N12" s="674"/>
      <c r="O12" s="674"/>
      <c r="P12" s="664"/>
      <c r="Q12" s="675"/>
    </row>
    <row r="13" spans="1:17" ht="14.4" customHeight="1" x14ac:dyDescent="0.3">
      <c r="A13" s="658" t="s">
        <v>4460</v>
      </c>
      <c r="B13" s="659" t="s">
        <v>5257</v>
      </c>
      <c r="C13" s="659" t="s">
        <v>4364</v>
      </c>
      <c r="D13" s="659" t="s">
        <v>5264</v>
      </c>
      <c r="E13" s="659" t="s">
        <v>5265</v>
      </c>
      <c r="F13" s="674"/>
      <c r="G13" s="674"/>
      <c r="H13" s="674"/>
      <c r="I13" s="674"/>
      <c r="J13" s="674">
        <v>2</v>
      </c>
      <c r="K13" s="674">
        <v>158</v>
      </c>
      <c r="L13" s="674"/>
      <c r="M13" s="674">
        <v>79</v>
      </c>
      <c r="N13" s="674"/>
      <c r="O13" s="674"/>
      <c r="P13" s="664"/>
      <c r="Q13" s="675"/>
    </row>
    <row r="14" spans="1:17" ht="14.4" customHeight="1" x14ac:dyDescent="0.3">
      <c r="A14" s="658" t="s">
        <v>5266</v>
      </c>
      <c r="B14" s="659" t="s">
        <v>1093</v>
      </c>
      <c r="C14" s="659" t="s">
        <v>4567</v>
      </c>
      <c r="D14" s="659" t="s">
        <v>5267</v>
      </c>
      <c r="E14" s="659" t="s">
        <v>4359</v>
      </c>
      <c r="F14" s="674">
        <v>900</v>
      </c>
      <c r="G14" s="674">
        <v>4779</v>
      </c>
      <c r="H14" s="674">
        <v>1</v>
      </c>
      <c r="I14" s="674">
        <v>5.31</v>
      </c>
      <c r="J14" s="674">
        <v>800</v>
      </c>
      <c r="K14" s="674">
        <v>4424</v>
      </c>
      <c r="L14" s="674">
        <v>0.92571667712910655</v>
      </c>
      <c r="M14" s="674">
        <v>5.53</v>
      </c>
      <c r="N14" s="674">
        <v>1600</v>
      </c>
      <c r="O14" s="674">
        <v>8880</v>
      </c>
      <c r="P14" s="664">
        <v>1.8581293157564345</v>
      </c>
      <c r="Q14" s="675">
        <v>5.55</v>
      </c>
    </row>
    <row r="15" spans="1:17" ht="14.4" customHeight="1" x14ac:dyDescent="0.3">
      <c r="A15" s="658" t="s">
        <v>5266</v>
      </c>
      <c r="B15" s="659" t="s">
        <v>1093</v>
      </c>
      <c r="C15" s="659" t="s">
        <v>4567</v>
      </c>
      <c r="D15" s="659" t="s">
        <v>5268</v>
      </c>
      <c r="E15" s="659" t="s">
        <v>4359</v>
      </c>
      <c r="F15" s="674"/>
      <c r="G15" s="674"/>
      <c r="H15" s="674"/>
      <c r="I15" s="674"/>
      <c r="J15" s="674">
        <v>500</v>
      </c>
      <c r="K15" s="674">
        <v>3995</v>
      </c>
      <c r="L15" s="674"/>
      <c r="M15" s="674">
        <v>7.99</v>
      </c>
      <c r="N15" s="674"/>
      <c r="O15" s="674"/>
      <c r="P15" s="664"/>
      <c r="Q15" s="675"/>
    </row>
    <row r="16" spans="1:17" ht="14.4" customHeight="1" x14ac:dyDescent="0.3">
      <c r="A16" s="658" t="s">
        <v>5266</v>
      </c>
      <c r="B16" s="659" t="s">
        <v>1093</v>
      </c>
      <c r="C16" s="659" t="s">
        <v>4364</v>
      </c>
      <c r="D16" s="659" t="s">
        <v>5269</v>
      </c>
      <c r="E16" s="659" t="s">
        <v>5270</v>
      </c>
      <c r="F16" s="674"/>
      <c r="G16" s="674"/>
      <c r="H16" s="674"/>
      <c r="I16" s="674"/>
      <c r="J16" s="674">
        <v>1</v>
      </c>
      <c r="K16" s="674">
        <v>163</v>
      </c>
      <c r="L16" s="674"/>
      <c r="M16" s="674">
        <v>163</v>
      </c>
      <c r="N16" s="674"/>
      <c r="O16" s="674"/>
      <c r="P16" s="664"/>
      <c r="Q16" s="675"/>
    </row>
    <row r="17" spans="1:17" ht="14.4" customHeight="1" x14ac:dyDescent="0.3">
      <c r="A17" s="658" t="s">
        <v>5266</v>
      </c>
      <c r="B17" s="659" t="s">
        <v>1093</v>
      </c>
      <c r="C17" s="659" t="s">
        <v>4364</v>
      </c>
      <c r="D17" s="659" t="s">
        <v>5271</v>
      </c>
      <c r="E17" s="659" t="s">
        <v>5272</v>
      </c>
      <c r="F17" s="674"/>
      <c r="G17" s="674"/>
      <c r="H17" s="674"/>
      <c r="I17" s="674"/>
      <c r="J17" s="674">
        <v>1</v>
      </c>
      <c r="K17" s="674">
        <v>1376</v>
      </c>
      <c r="L17" s="674"/>
      <c r="M17" s="674">
        <v>1376</v>
      </c>
      <c r="N17" s="674"/>
      <c r="O17" s="674"/>
      <c r="P17" s="664"/>
      <c r="Q17" s="675"/>
    </row>
    <row r="18" spans="1:17" ht="14.4" customHeight="1" x14ac:dyDescent="0.3">
      <c r="A18" s="658" t="s">
        <v>5266</v>
      </c>
      <c r="B18" s="659" t="s">
        <v>1093</v>
      </c>
      <c r="C18" s="659" t="s">
        <v>4364</v>
      </c>
      <c r="D18" s="659" t="s">
        <v>5273</v>
      </c>
      <c r="E18" s="659" t="s">
        <v>5274</v>
      </c>
      <c r="F18" s="674">
        <v>1</v>
      </c>
      <c r="G18" s="674">
        <v>1751</v>
      </c>
      <c r="H18" s="674">
        <v>1</v>
      </c>
      <c r="I18" s="674">
        <v>1751</v>
      </c>
      <c r="J18" s="674">
        <v>1</v>
      </c>
      <c r="K18" s="674">
        <v>1754</v>
      </c>
      <c r="L18" s="674">
        <v>1.001713306681896</v>
      </c>
      <c r="M18" s="674">
        <v>1754</v>
      </c>
      <c r="N18" s="674">
        <v>4</v>
      </c>
      <c r="O18" s="674">
        <v>7016</v>
      </c>
      <c r="P18" s="664">
        <v>4.0068532267275838</v>
      </c>
      <c r="Q18" s="675">
        <v>1754</v>
      </c>
    </row>
    <row r="19" spans="1:17" ht="14.4" customHeight="1" x14ac:dyDescent="0.3">
      <c r="A19" s="658" t="s">
        <v>5266</v>
      </c>
      <c r="B19" s="659" t="s">
        <v>1093</v>
      </c>
      <c r="C19" s="659" t="s">
        <v>4364</v>
      </c>
      <c r="D19" s="659" t="s">
        <v>5275</v>
      </c>
      <c r="E19" s="659" t="s">
        <v>5276</v>
      </c>
      <c r="F19" s="674">
        <v>1</v>
      </c>
      <c r="G19" s="674">
        <v>409</v>
      </c>
      <c r="H19" s="674">
        <v>1</v>
      </c>
      <c r="I19" s="674">
        <v>409</v>
      </c>
      <c r="J19" s="674">
        <v>1</v>
      </c>
      <c r="K19" s="674">
        <v>410</v>
      </c>
      <c r="L19" s="674">
        <v>1.0024449877750612</v>
      </c>
      <c r="M19" s="674">
        <v>410</v>
      </c>
      <c r="N19" s="674">
        <v>4</v>
      </c>
      <c r="O19" s="674">
        <v>1640</v>
      </c>
      <c r="P19" s="664">
        <v>4.0097799511002448</v>
      </c>
      <c r="Q19" s="675">
        <v>410</v>
      </c>
    </row>
    <row r="20" spans="1:17" ht="14.4" customHeight="1" x14ac:dyDescent="0.3">
      <c r="A20" s="658" t="s">
        <v>5277</v>
      </c>
      <c r="B20" s="659" t="s">
        <v>5250</v>
      </c>
      <c r="C20" s="659" t="s">
        <v>4364</v>
      </c>
      <c r="D20" s="659" t="s">
        <v>5251</v>
      </c>
      <c r="E20" s="659" t="s">
        <v>5252</v>
      </c>
      <c r="F20" s="674">
        <v>2</v>
      </c>
      <c r="G20" s="674">
        <v>2472</v>
      </c>
      <c r="H20" s="674">
        <v>1</v>
      </c>
      <c r="I20" s="674">
        <v>1236</v>
      </c>
      <c r="J20" s="674"/>
      <c r="K20" s="674"/>
      <c r="L20" s="674"/>
      <c r="M20" s="674"/>
      <c r="N20" s="674"/>
      <c r="O20" s="674"/>
      <c r="P20" s="664"/>
      <c r="Q20" s="675"/>
    </row>
    <row r="21" spans="1:17" ht="14.4" customHeight="1" x14ac:dyDescent="0.3">
      <c r="A21" s="658" t="s">
        <v>5278</v>
      </c>
      <c r="B21" s="659" t="s">
        <v>5279</v>
      </c>
      <c r="C21" s="659" t="s">
        <v>4364</v>
      </c>
      <c r="D21" s="659" t="s">
        <v>5280</v>
      </c>
      <c r="E21" s="659" t="s">
        <v>5281</v>
      </c>
      <c r="F21" s="674">
        <v>1</v>
      </c>
      <c r="G21" s="674">
        <v>350</v>
      </c>
      <c r="H21" s="674">
        <v>1</v>
      </c>
      <c r="I21" s="674">
        <v>350</v>
      </c>
      <c r="J21" s="674">
        <v>8</v>
      </c>
      <c r="K21" s="674">
        <v>2800</v>
      </c>
      <c r="L21" s="674">
        <v>8</v>
      </c>
      <c r="M21" s="674">
        <v>350</v>
      </c>
      <c r="N21" s="674">
        <v>16</v>
      </c>
      <c r="O21" s="674">
        <v>5602</v>
      </c>
      <c r="P21" s="664">
        <v>16.005714285714287</v>
      </c>
      <c r="Q21" s="675">
        <v>350.125</v>
      </c>
    </row>
    <row r="22" spans="1:17" ht="14.4" customHeight="1" x14ac:dyDescent="0.3">
      <c r="A22" s="658" t="s">
        <v>5278</v>
      </c>
      <c r="B22" s="659" t="s">
        <v>5279</v>
      </c>
      <c r="C22" s="659" t="s">
        <v>4364</v>
      </c>
      <c r="D22" s="659" t="s">
        <v>5282</v>
      </c>
      <c r="E22" s="659" t="s">
        <v>5283</v>
      </c>
      <c r="F22" s="674">
        <v>13</v>
      </c>
      <c r="G22" s="674">
        <v>832</v>
      </c>
      <c r="H22" s="674">
        <v>1</v>
      </c>
      <c r="I22" s="674">
        <v>64</v>
      </c>
      <c r="J22" s="674">
        <v>15</v>
      </c>
      <c r="K22" s="674">
        <v>975</v>
      </c>
      <c r="L22" s="674">
        <v>1.171875</v>
      </c>
      <c r="M22" s="674">
        <v>65</v>
      </c>
      <c r="N22" s="674">
        <v>16</v>
      </c>
      <c r="O22" s="674">
        <v>1040</v>
      </c>
      <c r="P22" s="664">
        <v>1.25</v>
      </c>
      <c r="Q22" s="675">
        <v>65</v>
      </c>
    </row>
    <row r="23" spans="1:17" ht="14.4" customHeight="1" x14ac:dyDescent="0.3">
      <c r="A23" s="658" t="s">
        <v>5278</v>
      </c>
      <c r="B23" s="659" t="s">
        <v>5279</v>
      </c>
      <c r="C23" s="659" t="s">
        <v>4364</v>
      </c>
      <c r="D23" s="659" t="s">
        <v>5284</v>
      </c>
      <c r="E23" s="659" t="s">
        <v>5285</v>
      </c>
      <c r="F23" s="674">
        <v>1</v>
      </c>
      <c r="G23" s="674">
        <v>149</v>
      </c>
      <c r="H23" s="674">
        <v>1</v>
      </c>
      <c r="I23" s="674">
        <v>149</v>
      </c>
      <c r="J23" s="674"/>
      <c r="K23" s="674"/>
      <c r="L23" s="674"/>
      <c r="M23" s="674"/>
      <c r="N23" s="674"/>
      <c r="O23" s="674"/>
      <c r="P23" s="664"/>
      <c r="Q23" s="675"/>
    </row>
    <row r="24" spans="1:17" ht="14.4" customHeight="1" x14ac:dyDescent="0.3">
      <c r="A24" s="658" t="s">
        <v>5278</v>
      </c>
      <c r="B24" s="659" t="s">
        <v>5279</v>
      </c>
      <c r="C24" s="659" t="s">
        <v>4364</v>
      </c>
      <c r="D24" s="659" t="s">
        <v>5286</v>
      </c>
      <c r="E24" s="659" t="s">
        <v>5287</v>
      </c>
      <c r="F24" s="674">
        <v>11</v>
      </c>
      <c r="G24" s="674">
        <v>253</v>
      </c>
      <c r="H24" s="674">
        <v>1</v>
      </c>
      <c r="I24" s="674">
        <v>23</v>
      </c>
      <c r="J24" s="674">
        <v>18</v>
      </c>
      <c r="K24" s="674">
        <v>414</v>
      </c>
      <c r="L24" s="674">
        <v>1.6363636363636365</v>
      </c>
      <c r="M24" s="674">
        <v>23</v>
      </c>
      <c r="N24" s="674">
        <v>15</v>
      </c>
      <c r="O24" s="674">
        <v>349</v>
      </c>
      <c r="P24" s="664">
        <v>1.3794466403162056</v>
      </c>
      <c r="Q24" s="675">
        <v>23.266666666666666</v>
      </c>
    </row>
    <row r="25" spans="1:17" ht="14.4" customHeight="1" x14ac:dyDescent="0.3">
      <c r="A25" s="658" t="s">
        <v>5278</v>
      </c>
      <c r="B25" s="659" t="s">
        <v>5279</v>
      </c>
      <c r="C25" s="659" t="s">
        <v>4364</v>
      </c>
      <c r="D25" s="659" t="s">
        <v>5288</v>
      </c>
      <c r="E25" s="659" t="s">
        <v>5289</v>
      </c>
      <c r="F25" s="674">
        <v>14</v>
      </c>
      <c r="G25" s="674">
        <v>756</v>
      </c>
      <c r="H25" s="674">
        <v>1</v>
      </c>
      <c r="I25" s="674">
        <v>54</v>
      </c>
      <c r="J25" s="674">
        <v>9</v>
      </c>
      <c r="K25" s="674">
        <v>486</v>
      </c>
      <c r="L25" s="674">
        <v>0.6428571428571429</v>
      </c>
      <c r="M25" s="674">
        <v>54</v>
      </c>
      <c r="N25" s="674">
        <v>12</v>
      </c>
      <c r="O25" s="674">
        <v>648</v>
      </c>
      <c r="P25" s="664">
        <v>0.8571428571428571</v>
      </c>
      <c r="Q25" s="675">
        <v>54</v>
      </c>
    </row>
    <row r="26" spans="1:17" ht="14.4" customHeight="1" x14ac:dyDescent="0.3">
      <c r="A26" s="658" t="s">
        <v>5278</v>
      </c>
      <c r="B26" s="659" t="s">
        <v>5279</v>
      </c>
      <c r="C26" s="659" t="s">
        <v>4364</v>
      </c>
      <c r="D26" s="659" t="s">
        <v>5290</v>
      </c>
      <c r="E26" s="659" t="s">
        <v>5291</v>
      </c>
      <c r="F26" s="674">
        <v>808</v>
      </c>
      <c r="G26" s="674">
        <v>62216</v>
      </c>
      <c r="H26" s="674">
        <v>1</v>
      </c>
      <c r="I26" s="674">
        <v>77</v>
      </c>
      <c r="J26" s="674">
        <v>574</v>
      </c>
      <c r="K26" s="674">
        <v>44198</v>
      </c>
      <c r="L26" s="674">
        <v>0.71039603960396036</v>
      </c>
      <c r="M26" s="674">
        <v>77</v>
      </c>
      <c r="N26" s="674">
        <v>892</v>
      </c>
      <c r="O26" s="674">
        <v>68684</v>
      </c>
      <c r="P26" s="664">
        <v>1.1039603960396041</v>
      </c>
      <c r="Q26" s="675">
        <v>77</v>
      </c>
    </row>
    <row r="27" spans="1:17" ht="14.4" customHeight="1" x14ac:dyDescent="0.3">
      <c r="A27" s="658" t="s">
        <v>5278</v>
      </c>
      <c r="B27" s="659" t="s">
        <v>5279</v>
      </c>
      <c r="C27" s="659" t="s">
        <v>4364</v>
      </c>
      <c r="D27" s="659" t="s">
        <v>5292</v>
      </c>
      <c r="E27" s="659" t="s">
        <v>5293</v>
      </c>
      <c r="F27" s="674">
        <v>12</v>
      </c>
      <c r="G27" s="674">
        <v>264</v>
      </c>
      <c r="H27" s="674">
        <v>1</v>
      </c>
      <c r="I27" s="674">
        <v>22</v>
      </c>
      <c r="J27" s="674">
        <v>29</v>
      </c>
      <c r="K27" s="674">
        <v>638</v>
      </c>
      <c r="L27" s="674">
        <v>2.4166666666666665</v>
      </c>
      <c r="M27" s="674">
        <v>22</v>
      </c>
      <c r="N27" s="674">
        <v>16</v>
      </c>
      <c r="O27" s="674">
        <v>357</v>
      </c>
      <c r="P27" s="664">
        <v>1.3522727272727273</v>
      </c>
      <c r="Q27" s="675">
        <v>22.3125</v>
      </c>
    </row>
    <row r="28" spans="1:17" ht="14.4" customHeight="1" x14ac:dyDescent="0.3">
      <c r="A28" s="658" t="s">
        <v>5278</v>
      </c>
      <c r="B28" s="659" t="s">
        <v>5279</v>
      </c>
      <c r="C28" s="659" t="s">
        <v>4364</v>
      </c>
      <c r="D28" s="659" t="s">
        <v>5294</v>
      </c>
      <c r="E28" s="659" t="s">
        <v>5295</v>
      </c>
      <c r="F28" s="674"/>
      <c r="G28" s="674"/>
      <c r="H28" s="674"/>
      <c r="I28" s="674"/>
      <c r="J28" s="674">
        <v>2</v>
      </c>
      <c r="K28" s="674">
        <v>1254</v>
      </c>
      <c r="L28" s="674"/>
      <c r="M28" s="674">
        <v>627</v>
      </c>
      <c r="N28" s="674"/>
      <c r="O28" s="674"/>
      <c r="P28" s="664"/>
      <c r="Q28" s="675"/>
    </row>
    <row r="29" spans="1:17" ht="14.4" customHeight="1" x14ac:dyDescent="0.3">
      <c r="A29" s="658" t="s">
        <v>5278</v>
      </c>
      <c r="B29" s="659" t="s">
        <v>5279</v>
      </c>
      <c r="C29" s="659" t="s">
        <v>4364</v>
      </c>
      <c r="D29" s="659" t="s">
        <v>5296</v>
      </c>
      <c r="E29" s="659" t="s">
        <v>5297</v>
      </c>
      <c r="F29" s="674">
        <v>5</v>
      </c>
      <c r="G29" s="674">
        <v>1045</v>
      </c>
      <c r="H29" s="674">
        <v>1</v>
      </c>
      <c r="I29" s="674">
        <v>209</v>
      </c>
      <c r="J29" s="674">
        <v>5</v>
      </c>
      <c r="K29" s="674">
        <v>1045</v>
      </c>
      <c r="L29" s="674">
        <v>1</v>
      </c>
      <c r="M29" s="674">
        <v>209</v>
      </c>
      <c r="N29" s="674"/>
      <c r="O29" s="674"/>
      <c r="P29" s="664"/>
      <c r="Q29" s="675"/>
    </row>
    <row r="30" spans="1:17" ht="14.4" customHeight="1" x14ac:dyDescent="0.3">
      <c r="A30" s="658" t="s">
        <v>5278</v>
      </c>
      <c r="B30" s="659" t="s">
        <v>5279</v>
      </c>
      <c r="C30" s="659" t="s">
        <v>4364</v>
      </c>
      <c r="D30" s="659" t="s">
        <v>5298</v>
      </c>
      <c r="E30" s="659" t="s">
        <v>5299</v>
      </c>
      <c r="F30" s="674">
        <v>3</v>
      </c>
      <c r="G30" s="674">
        <v>198</v>
      </c>
      <c r="H30" s="674">
        <v>1</v>
      </c>
      <c r="I30" s="674">
        <v>66</v>
      </c>
      <c r="J30" s="674">
        <v>14</v>
      </c>
      <c r="K30" s="674">
        <v>924</v>
      </c>
      <c r="L30" s="674">
        <v>4.666666666666667</v>
      </c>
      <c r="M30" s="674">
        <v>66</v>
      </c>
      <c r="N30" s="674">
        <v>3</v>
      </c>
      <c r="O30" s="674">
        <v>198</v>
      </c>
      <c r="P30" s="664">
        <v>1</v>
      </c>
      <c r="Q30" s="675">
        <v>66</v>
      </c>
    </row>
    <row r="31" spans="1:17" ht="14.4" customHeight="1" x14ac:dyDescent="0.3">
      <c r="A31" s="658" t="s">
        <v>5278</v>
      </c>
      <c r="B31" s="659" t="s">
        <v>5279</v>
      </c>
      <c r="C31" s="659" t="s">
        <v>4364</v>
      </c>
      <c r="D31" s="659" t="s">
        <v>5300</v>
      </c>
      <c r="E31" s="659" t="s">
        <v>5301</v>
      </c>
      <c r="F31" s="674">
        <v>1</v>
      </c>
      <c r="G31" s="674">
        <v>293</v>
      </c>
      <c r="H31" s="674">
        <v>1</v>
      </c>
      <c r="I31" s="674">
        <v>293</v>
      </c>
      <c r="J31" s="674"/>
      <c r="K31" s="674"/>
      <c r="L31" s="674"/>
      <c r="M31" s="674"/>
      <c r="N31" s="674"/>
      <c r="O31" s="674"/>
      <c r="P31" s="664"/>
      <c r="Q31" s="675"/>
    </row>
    <row r="32" spans="1:17" ht="14.4" customHeight="1" x14ac:dyDescent="0.3">
      <c r="A32" s="658" t="s">
        <v>5278</v>
      </c>
      <c r="B32" s="659" t="s">
        <v>5279</v>
      </c>
      <c r="C32" s="659" t="s">
        <v>4364</v>
      </c>
      <c r="D32" s="659" t="s">
        <v>5302</v>
      </c>
      <c r="E32" s="659" t="s">
        <v>5303</v>
      </c>
      <c r="F32" s="674">
        <v>1</v>
      </c>
      <c r="G32" s="674">
        <v>23</v>
      </c>
      <c r="H32" s="674">
        <v>1</v>
      </c>
      <c r="I32" s="674">
        <v>23</v>
      </c>
      <c r="J32" s="674">
        <v>8</v>
      </c>
      <c r="K32" s="674">
        <v>192</v>
      </c>
      <c r="L32" s="674">
        <v>8.3478260869565215</v>
      </c>
      <c r="M32" s="674">
        <v>24</v>
      </c>
      <c r="N32" s="674">
        <v>1</v>
      </c>
      <c r="O32" s="674">
        <v>24</v>
      </c>
      <c r="P32" s="664">
        <v>1.0434782608695652</v>
      </c>
      <c r="Q32" s="675">
        <v>24</v>
      </c>
    </row>
    <row r="33" spans="1:17" ht="14.4" customHeight="1" x14ac:dyDescent="0.3">
      <c r="A33" s="658" t="s">
        <v>5278</v>
      </c>
      <c r="B33" s="659" t="s">
        <v>5279</v>
      </c>
      <c r="C33" s="659" t="s">
        <v>4364</v>
      </c>
      <c r="D33" s="659" t="s">
        <v>5304</v>
      </c>
      <c r="E33" s="659" t="s">
        <v>5305</v>
      </c>
      <c r="F33" s="674">
        <v>5</v>
      </c>
      <c r="G33" s="674">
        <v>900</v>
      </c>
      <c r="H33" s="674">
        <v>1</v>
      </c>
      <c r="I33" s="674">
        <v>180</v>
      </c>
      <c r="J33" s="674">
        <v>6</v>
      </c>
      <c r="K33" s="674">
        <v>1080</v>
      </c>
      <c r="L33" s="674">
        <v>1.2</v>
      </c>
      <c r="M33" s="674">
        <v>180</v>
      </c>
      <c r="N33" s="674">
        <v>7</v>
      </c>
      <c r="O33" s="674">
        <v>1260</v>
      </c>
      <c r="P33" s="664">
        <v>1.4</v>
      </c>
      <c r="Q33" s="675">
        <v>180</v>
      </c>
    </row>
    <row r="34" spans="1:17" ht="14.4" customHeight="1" x14ac:dyDescent="0.3">
      <c r="A34" s="658" t="s">
        <v>5278</v>
      </c>
      <c r="B34" s="659" t="s">
        <v>5279</v>
      </c>
      <c r="C34" s="659" t="s">
        <v>4364</v>
      </c>
      <c r="D34" s="659" t="s">
        <v>5306</v>
      </c>
      <c r="E34" s="659" t="s">
        <v>5307</v>
      </c>
      <c r="F34" s="674">
        <v>3</v>
      </c>
      <c r="G34" s="674">
        <v>759</v>
      </c>
      <c r="H34" s="674">
        <v>1</v>
      </c>
      <c r="I34" s="674">
        <v>253</v>
      </c>
      <c r="J34" s="674">
        <v>1</v>
      </c>
      <c r="K34" s="674">
        <v>253</v>
      </c>
      <c r="L34" s="674">
        <v>0.33333333333333331</v>
      </c>
      <c r="M34" s="674">
        <v>253</v>
      </c>
      <c r="N34" s="674">
        <v>8</v>
      </c>
      <c r="O34" s="674">
        <v>2024</v>
      </c>
      <c r="P34" s="664">
        <v>2.6666666666666665</v>
      </c>
      <c r="Q34" s="675">
        <v>253</v>
      </c>
    </row>
    <row r="35" spans="1:17" ht="14.4" customHeight="1" x14ac:dyDescent="0.3">
      <c r="A35" s="658" t="s">
        <v>5278</v>
      </c>
      <c r="B35" s="659" t="s">
        <v>5279</v>
      </c>
      <c r="C35" s="659" t="s">
        <v>4364</v>
      </c>
      <c r="D35" s="659" t="s">
        <v>5308</v>
      </c>
      <c r="E35" s="659" t="s">
        <v>5309</v>
      </c>
      <c r="F35" s="674">
        <v>235</v>
      </c>
      <c r="G35" s="674">
        <v>50760</v>
      </c>
      <c r="H35" s="674">
        <v>1</v>
      </c>
      <c r="I35" s="674">
        <v>216</v>
      </c>
      <c r="J35" s="674">
        <v>195</v>
      </c>
      <c r="K35" s="674">
        <v>42120</v>
      </c>
      <c r="L35" s="674">
        <v>0.82978723404255317</v>
      </c>
      <c r="M35" s="674">
        <v>216</v>
      </c>
      <c r="N35" s="674">
        <v>234</v>
      </c>
      <c r="O35" s="674">
        <v>50544</v>
      </c>
      <c r="P35" s="664">
        <v>0.99574468085106382</v>
      </c>
      <c r="Q35" s="675">
        <v>216</v>
      </c>
    </row>
    <row r="36" spans="1:17" ht="14.4" customHeight="1" x14ac:dyDescent="0.3">
      <c r="A36" s="658" t="s">
        <v>5278</v>
      </c>
      <c r="B36" s="659" t="s">
        <v>5279</v>
      </c>
      <c r="C36" s="659" t="s">
        <v>4364</v>
      </c>
      <c r="D36" s="659" t="s">
        <v>5310</v>
      </c>
      <c r="E36" s="659" t="s">
        <v>5311</v>
      </c>
      <c r="F36" s="674"/>
      <c r="G36" s="674"/>
      <c r="H36" s="674"/>
      <c r="I36" s="674"/>
      <c r="J36" s="674">
        <v>3</v>
      </c>
      <c r="K36" s="674">
        <v>105</v>
      </c>
      <c r="L36" s="674"/>
      <c r="M36" s="674">
        <v>35</v>
      </c>
      <c r="N36" s="674"/>
      <c r="O36" s="674"/>
      <c r="P36" s="664"/>
      <c r="Q36" s="675"/>
    </row>
    <row r="37" spans="1:17" ht="14.4" customHeight="1" x14ac:dyDescent="0.3">
      <c r="A37" s="658" t="s">
        <v>5278</v>
      </c>
      <c r="B37" s="659" t="s">
        <v>5279</v>
      </c>
      <c r="C37" s="659" t="s">
        <v>4364</v>
      </c>
      <c r="D37" s="659" t="s">
        <v>5312</v>
      </c>
      <c r="E37" s="659" t="s">
        <v>5313</v>
      </c>
      <c r="F37" s="674"/>
      <c r="G37" s="674"/>
      <c r="H37" s="674"/>
      <c r="I37" s="674"/>
      <c r="J37" s="674">
        <v>12</v>
      </c>
      <c r="K37" s="674">
        <v>600</v>
      </c>
      <c r="L37" s="674"/>
      <c r="M37" s="674">
        <v>50</v>
      </c>
      <c r="N37" s="674">
        <v>4</v>
      </c>
      <c r="O37" s="674">
        <v>200</v>
      </c>
      <c r="P37" s="664"/>
      <c r="Q37" s="675">
        <v>50</v>
      </c>
    </row>
    <row r="38" spans="1:17" ht="14.4" customHeight="1" x14ac:dyDescent="0.3">
      <c r="A38" s="658" t="s">
        <v>5314</v>
      </c>
      <c r="B38" s="659" t="s">
        <v>5315</v>
      </c>
      <c r="C38" s="659" t="s">
        <v>4364</v>
      </c>
      <c r="D38" s="659" t="s">
        <v>5316</v>
      </c>
      <c r="E38" s="659" t="s">
        <v>5317</v>
      </c>
      <c r="F38" s="674">
        <v>609</v>
      </c>
      <c r="G38" s="674">
        <v>16443</v>
      </c>
      <c r="H38" s="674">
        <v>1</v>
      </c>
      <c r="I38" s="674">
        <v>27</v>
      </c>
      <c r="J38" s="674">
        <v>447</v>
      </c>
      <c r="K38" s="674">
        <v>12069</v>
      </c>
      <c r="L38" s="674">
        <v>0.73399014778325122</v>
      </c>
      <c r="M38" s="674">
        <v>27</v>
      </c>
      <c r="N38" s="674">
        <v>591</v>
      </c>
      <c r="O38" s="674">
        <v>15957</v>
      </c>
      <c r="P38" s="664">
        <v>0.97044334975369462</v>
      </c>
      <c r="Q38" s="675">
        <v>27</v>
      </c>
    </row>
    <row r="39" spans="1:17" ht="14.4" customHeight="1" x14ac:dyDescent="0.3">
      <c r="A39" s="658" t="s">
        <v>5314</v>
      </c>
      <c r="B39" s="659" t="s">
        <v>5315</v>
      </c>
      <c r="C39" s="659" t="s">
        <v>4364</v>
      </c>
      <c r="D39" s="659" t="s">
        <v>5318</v>
      </c>
      <c r="E39" s="659" t="s">
        <v>5319</v>
      </c>
      <c r="F39" s="674">
        <v>9</v>
      </c>
      <c r="G39" s="674">
        <v>486</v>
      </c>
      <c r="H39" s="674">
        <v>1</v>
      </c>
      <c r="I39" s="674">
        <v>54</v>
      </c>
      <c r="J39" s="674">
        <v>14</v>
      </c>
      <c r="K39" s="674">
        <v>756</v>
      </c>
      <c r="L39" s="674">
        <v>1.5555555555555556</v>
      </c>
      <c r="M39" s="674">
        <v>54</v>
      </c>
      <c r="N39" s="674">
        <v>5</v>
      </c>
      <c r="O39" s="674">
        <v>270</v>
      </c>
      <c r="P39" s="664">
        <v>0.55555555555555558</v>
      </c>
      <c r="Q39" s="675">
        <v>54</v>
      </c>
    </row>
    <row r="40" spans="1:17" ht="14.4" customHeight="1" x14ac:dyDescent="0.3">
      <c r="A40" s="658" t="s">
        <v>5314</v>
      </c>
      <c r="B40" s="659" t="s">
        <v>5315</v>
      </c>
      <c r="C40" s="659" t="s">
        <v>4364</v>
      </c>
      <c r="D40" s="659" t="s">
        <v>5320</v>
      </c>
      <c r="E40" s="659" t="s">
        <v>5321</v>
      </c>
      <c r="F40" s="674">
        <v>574</v>
      </c>
      <c r="G40" s="674">
        <v>13776</v>
      </c>
      <c r="H40" s="674">
        <v>1</v>
      </c>
      <c r="I40" s="674">
        <v>24</v>
      </c>
      <c r="J40" s="674">
        <v>443</v>
      </c>
      <c r="K40" s="674">
        <v>10632</v>
      </c>
      <c r="L40" s="674">
        <v>0.77177700348432055</v>
      </c>
      <c r="M40" s="674">
        <v>24</v>
      </c>
      <c r="N40" s="674">
        <v>568</v>
      </c>
      <c r="O40" s="674">
        <v>13632</v>
      </c>
      <c r="P40" s="664">
        <v>0.98954703832752611</v>
      </c>
      <c r="Q40" s="675">
        <v>24</v>
      </c>
    </row>
    <row r="41" spans="1:17" ht="14.4" customHeight="1" x14ac:dyDescent="0.3">
      <c r="A41" s="658" t="s">
        <v>5314</v>
      </c>
      <c r="B41" s="659" t="s">
        <v>5315</v>
      </c>
      <c r="C41" s="659" t="s">
        <v>4364</v>
      </c>
      <c r="D41" s="659" t="s">
        <v>5322</v>
      </c>
      <c r="E41" s="659" t="s">
        <v>5323</v>
      </c>
      <c r="F41" s="674">
        <v>1182</v>
      </c>
      <c r="G41" s="674">
        <v>31914</v>
      </c>
      <c r="H41" s="674">
        <v>1</v>
      </c>
      <c r="I41" s="674">
        <v>27</v>
      </c>
      <c r="J41" s="674">
        <v>941</v>
      </c>
      <c r="K41" s="674">
        <v>25407</v>
      </c>
      <c r="L41" s="674">
        <v>0.79610829103214886</v>
      </c>
      <c r="M41" s="674">
        <v>27</v>
      </c>
      <c r="N41" s="674">
        <v>1168</v>
      </c>
      <c r="O41" s="674">
        <v>31536</v>
      </c>
      <c r="P41" s="664">
        <v>0.98815566835871405</v>
      </c>
      <c r="Q41" s="675">
        <v>27</v>
      </c>
    </row>
    <row r="42" spans="1:17" ht="14.4" customHeight="1" x14ac:dyDescent="0.3">
      <c r="A42" s="658" t="s">
        <v>5314</v>
      </c>
      <c r="B42" s="659" t="s">
        <v>5315</v>
      </c>
      <c r="C42" s="659" t="s">
        <v>4364</v>
      </c>
      <c r="D42" s="659" t="s">
        <v>4774</v>
      </c>
      <c r="E42" s="659" t="s">
        <v>4775</v>
      </c>
      <c r="F42" s="674">
        <v>4</v>
      </c>
      <c r="G42" s="674">
        <v>224</v>
      </c>
      <c r="H42" s="674">
        <v>1</v>
      </c>
      <c r="I42" s="674">
        <v>56</v>
      </c>
      <c r="J42" s="674">
        <v>6</v>
      </c>
      <c r="K42" s="674">
        <v>336</v>
      </c>
      <c r="L42" s="674">
        <v>1.5</v>
      </c>
      <c r="M42" s="674">
        <v>56</v>
      </c>
      <c r="N42" s="674"/>
      <c r="O42" s="674"/>
      <c r="P42" s="664"/>
      <c r="Q42" s="675"/>
    </row>
    <row r="43" spans="1:17" ht="14.4" customHeight="1" x14ac:dyDescent="0.3">
      <c r="A43" s="658" t="s">
        <v>5314</v>
      </c>
      <c r="B43" s="659" t="s">
        <v>5315</v>
      </c>
      <c r="C43" s="659" t="s">
        <v>4364</v>
      </c>
      <c r="D43" s="659" t="s">
        <v>5324</v>
      </c>
      <c r="E43" s="659" t="s">
        <v>5325</v>
      </c>
      <c r="F43" s="674">
        <v>110</v>
      </c>
      <c r="G43" s="674">
        <v>2970</v>
      </c>
      <c r="H43" s="674">
        <v>1</v>
      </c>
      <c r="I43" s="674">
        <v>27</v>
      </c>
      <c r="J43" s="674">
        <v>47</v>
      </c>
      <c r="K43" s="674">
        <v>1269</v>
      </c>
      <c r="L43" s="674">
        <v>0.42727272727272725</v>
      </c>
      <c r="M43" s="674">
        <v>27</v>
      </c>
      <c r="N43" s="674">
        <v>95</v>
      </c>
      <c r="O43" s="674">
        <v>2565</v>
      </c>
      <c r="P43" s="664">
        <v>0.86363636363636365</v>
      </c>
      <c r="Q43" s="675">
        <v>27</v>
      </c>
    </row>
    <row r="44" spans="1:17" ht="14.4" customHeight="1" x14ac:dyDescent="0.3">
      <c r="A44" s="658" t="s">
        <v>5314</v>
      </c>
      <c r="B44" s="659" t="s">
        <v>5315</v>
      </c>
      <c r="C44" s="659" t="s">
        <v>4364</v>
      </c>
      <c r="D44" s="659" t="s">
        <v>5326</v>
      </c>
      <c r="E44" s="659" t="s">
        <v>5327</v>
      </c>
      <c r="F44" s="674">
        <v>294</v>
      </c>
      <c r="G44" s="674">
        <v>6468</v>
      </c>
      <c r="H44" s="674">
        <v>1</v>
      </c>
      <c r="I44" s="674">
        <v>22</v>
      </c>
      <c r="J44" s="674">
        <v>193</v>
      </c>
      <c r="K44" s="674">
        <v>4246</v>
      </c>
      <c r="L44" s="674">
        <v>0.65646258503401356</v>
      </c>
      <c r="M44" s="674">
        <v>22</v>
      </c>
      <c r="N44" s="674">
        <v>245</v>
      </c>
      <c r="O44" s="674">
        <v>5390</v>
      </c>
      <c r="P44" s="664">
        <v>0.83333333333333337</v>
      </c>
      <c r="Q44" s="675">
        <v>22</v>
      </c>
    </row>
    <row r="45" spans="1:17" ht="14.4" customHeight="1" x14ac:dyDescent="0.3">
      <c r="A45" s="658" t="s">
        <v>5314</v>
      </c>
      <c r="B45" s="659" t="s">
        <v>5315</v>
      </c>
      <c r="C45" s="659" t="s">
        <v>4364</v>
      </c>
      <c r="D45" s="659" t="s">
        <v>5328</v>
      </c>
      <c r="E45" s="659" t="s">
        <v>5329</v>
      </c>
      <c r="F45" s="674">
        <v>3</v>
      </c>
      <c r="G45" s="674">
        <v>204</v>
      </c>
      <c r="H45" s="674">
        <v>1</v>
      </c>
      <c r="I45" s="674">
        <v>68</v>
      </c>
      <c r="J45" s="674">
        <v>5</v>
      </c>
      <c r="K45" s="674">
        <v>340</v>
      </c>
      <c r="L45" s="674">
        <v>1.6666666666666667</v>
      </c>
      <c r="M45" s="674">
        <v>68</v>
      </c>
      <c r="N45" s="674">
        <v>3</v>
      </c>
      <c r="O45" s="674">
        <v>204</v>
      </c>
      <c r="P45" s="664">
        <v>1</v>
      </c>
      <c r="Q45" s="675">
        <v>68</v>
      </c>
    </row>
    <row r="46" spans="1:17" ht="14.4" customHeight="1" x14ac:dyDescent="0.3">
      <c r="A46" s="658" t="s">
        <v>5314</v>
      </c>
      <c r="B46" s="659" t="s">
        <v>5315</v>
      </c>
      <c r="C46" s="659" t="s">
        <v>4364</v>
      </c>
      <c r="D46" s="659" t="s">
        <v>5330</v>
      </c>
      <c r="E46" s="659" t="s">
        <v>5331</v>
      </c>
      <c r="F46" s="674">
        <v>737</v>
      </c>
      <c r="G46" s="674">
        <v>45694</v>
      </c>
      <c r="H46" s="674">
        <v>1</v>
      </c>
      <c r="I46" s="674">
        <v>62</v>
      </c>
      <c r="J46" s="674">
        <v>545</v>
      </c>
      <c r="K46" s="674">
        <v>33790</v>
      </c>
      <c r="L46" s="674">
        <v>0.73948439620081408</v>
      </c>
      <c r="M46" s="674">
        <v>62</v>
      </c>
      <c r="N46" s="674">
        <v>667</v>
      </c>
      <c r="O46" s="674">
        <v>41354</v>
      </c>
      <c r="P46" s="664">
        <v>0.9050203527815468</v>
      </c>
      <c r="Q46" s="675">
        <v>62</v>
      </c>
    </row>
    <row r="47" spans="1:17" ht="14.4" customHeight="1" x14ac:dyDescent="0.3">
      <c r="A47" s="658" t="s">
        <v>5314</v>
      </c>
      <c r="B47" s="659" t="s">
        <v>5315</v>
      </c>
      <c r="C47" s="659" t="s">
        <v>4364</v>
      </c>
      <c r="D47" s="659" t="s">
        <v>4776</v>
      </c>
      <c r="E47" s="659" t="s">
        <v>4777</v>
      </c>
      <c r="F47" s="674">
        <v>4</v>
      </c>
      <c r="G47" s="674">
        <v>244</v>
      </c>
      <c r="H47" s="674">
        <v>1</v>
      </c>
      <c r="I47" s="674">
        <v>61</v>
      </c>
      <c r="J47" s="674"/>
      <c r="K47" s="674"/>
      <c r="L47" s="674"/>
      <c r="M47" s="674"/>
      <c r="N47" s="674">
        <v>2</v>
      </c>
      <c r="O47" s="674">
        <v>123</v>
      </c>
      <c r="P47" s="664">
        <v>0.50409836065573765</v>
      </c>
      <c r="Q47" s="675">
        <v>61.5</v>
      </c>
    </row>
    <row r="48" spans="1:17" ht="14.4" customHeight="1" x14ac:dyDescent="0.3">
      <c r="A48" s="658" t="s">
        <v>5314</v>
      </c>
      <c r="B48" s="659" t="s">
        <v>5315</v>
      </c>
      <c r="C48" s="659" t="s">
        <v>4364</v>
      </c>
      <c r="D48" s="659" t="s">
        <v>5332</v>
      </c>
      <c r="E48" s="659" t="s">
        <v>5333</v>
      </c>
      <c r="F48" s="674">
        <v>1</v>
      </c>
      <c r="G48" s="674">
        <v>394</v>
      </c>
      <c r="H48" s="674">
        <v>1</v>
      </c>
      <c r="I48" s="674">
        <v>394</v>
      </c>
      <c r="J48" s="674"/>
      <c r="K48" s="674"/>
      <c r="L48" s="674"/>
      <c r="M48" s="674"/>
      <c r="N48" s="674"/>
      <c r="O48" s="674"/>
      <c r="P48" s="664"/>
      <c r="Q48" s="675"/>
    </row>
    <row r="49" spans="1:17" ht="14.4" customHeight="1" x14ac:dyDescent="0.3">
      <c r="A49" s="658" t="s">
        <v>5314</v>
      </c>
      <c r="B49" s="659" t="s">
        <v>5315</v>
      </c>
      <c r="C49" s="659" t="s">
        <v>4364</v>
      </c>
      <c r="D49" s="659" t="s">
        <v>5334</v>
      </c>
      <c r="E49" s="659" t="s">
        <v>5335</v>
      </c>
      <c r="F49" s="674">
        <v>229</v>
      </c>
      <c r="G49" s="674">
        <v>226023</v>
      </c>
      <c r="H49" s="674">
        <v>1</v>
      </c>
      <c r="I49" s="674">
        <v>987</v>
      </c>
      <c r="J49" s="674">
        <v>98</v>
      </c>
      <c r="K49" s="674">
        <v>96726</v>
      </c>
      <c r="L49" s="674">
        <v>0.42794759825327511</v>
      </c>
      <c r="M49" s="674">
        <v>987</v>
      </c>
      <c r="N49" s="674">
        <v>140</v>
      </c>
      <c r="O49" s="674">
        <v>138180</v>
      </c>
      <c r="P49" s="664">
        <v>0.611353711790393</v>
      </c>
      <c r="Q49" s="675">
        <v>987</v>
      </c>
    </row>
    <row r="50" spans="1:17" ht="14.4" customHeight="1" x14ac:dyDescent="0.3">
      <c r="A50" s="658" t="s">
        <v>5314</v>
      </c>
      <c r="B50" s="659" t="s">
        <v>5315</v>
      </c>
      <c r="C50" s="659" t="s">
        <v>4364</v>
      </c>
      <c r="D50" s="659" t="s">
        <v>5336</v>
      </c>
      <c r="E50" s="659" t="s">
        <v>5337</v>
      </c>
      <c r="F50" s="674"/>
      <c r="G50" s="674"/>
      <c r="H50" s="674"/>
      <c r="I50" s="674"/>
      <c r="J50" s="674">
        <v>1</v>
      </c>
      <c r="K50" s="674">
        <v>63</v>
      </c>
      <c r="L50" s="674"/>
      <c r="M50" s="674">
        <v>63</v>
      </c>
      <c r="N50" s="674">
        <v>1</v>
      </c>
      <c r="O50" s="674">
        <v>63</v>
      </c>
      <c r="P50" s="664"/>
      <c r="Q50" s="675">
        <v>63</v>
      </c>
    </row>
    <row r="51" spans="1:17" ht="14.4" customHeight="1" x14ac:dyDescent="0.3">
      <c r="A51" s="658" t="s">
        <v>5314</v>
      </c>
      <c r="B51" s="659" t="s">
        <v>5315</v>
      </c>
      <c r="C51" s="659" t="s">
        <v>4364</v>
      </c>
      <c r="D51" s="659" t="s">
        <v>5338</v>
      </c>
      <c r="E51" s="659" t="s">
        <v>5339</v>
      </c>
      <c r="F51" s="674">
        <v>7</v>
      </c>
      <c r="G51" s="674">
        <v>119</v>
      </c>
      <c r="H51" s="674">
        <v>1</v>
      </c>
      <c r="I51" s="674">
        <v>17</v>
      </c>
      <c r="J51" s="674">
        <v>1</v>
      </c>
      <c r="K51" s="674">
        <v>17</v>
      </c>
      <c r="L51" s="674">
        <v>0.14285714285714285</v>
      </c>
      <c r="M51" s="674">
        <v>17</v>
      </c>
      <c r="N51" s="674"/>
      <c r="O51" s="674"/>
      <c r="P51" s="664"/>
      <c r="Q51" s="675"/>
    </row>
    <row r="52" spans="1:17" ht="14.4" customHeight="1" x14ac:dyDescent="0.3">
      <c r="A52" s="658" t="s">
        <v>5314</v>
      </c>
      <c r="B52" s="659" t="s">
        <v>5315</v>
      </c>
      <c r="C52" s="659" t="s">
        <v>4364</v>
      </c>
      <c r="D52" s="659" t="s">
        <v>5340</v>
      </c>
      <c r="E52" s="659" t="s">
        <v>5341</v>
      </c>
      <c r="F52" s="674"/>
      <c r="G52" s="674"/>
      <c r="H52" s="674"/>
      <c r="I52" s="674"/>
      <c r="J52" s="674">
        <v>1</v>
      </c>
      <c r="K52" s="674">
        <v>63</v>
      </c>
      <c r="L52" s="674"/>
      <c r="M52" s="674">
        <v>63</v>
      </c>
      <c r="N52" s="674">
        <v>1</v>
      </c>
      <c r="O52" s="674">
        <v>64</v>
      </c>
      <c r="P52" s="664"/>
      <c r="Q52" s="675">
        <v>64</v>
      </c>
    </row>
    <row r="53" spans="1:17" ht="14.4" customHeight="1" x14ac:dyDescent="0.3">
      <c r="A53" s="658" t="s">
        <v>5314</v>
      </c>
      <c r="B53" s="659" t="s">
        <v>5315</v>
      </c>
      <c r="C53" s="659" t="s">
        <v>4364</v>
      </c>
      <c r="D53" s="659" t="s">
        <v>5342</v>
      </c>
      <c r="E53" s="659" t="s">
        <v>5343</v>
      </c>
      <c r="F53" s="674">
        <v>3</v>
      </c>
      <c r="G53" s="674">
        <v>141</v>
      </c>
      <c r="H53" s="674">
        <v>1</v>
      </c>
      <c r="I53" s="674">
        <v>47</v>
      </c>
      <c r="J53" s="674">
        <v>2</v>
      </c>
      <c r="K53" s="674">
        <v>94</v>
      </c>
      <c r="L53" s="674">
        <v>0.66666666666666663</v>
      </c>
      <c r="M53" s="674">
        <v>47</v>
      </c>
      <c r="N53" s="674"/>
      <c r="O53" s="674"/>
      <c r="P53" s="664"/>
      <c r="Q53" s="675"/>
    </row>
    <row r="54" spans="1:17" ht="14.4" customHeight="1" x14ac:dyDescent="0.3">
      <c r="A54" s="658" t="s">
        <v>5314</v>
      </c>
      <c r="B54" s="659" t="s">
        <v>5315</v>
      </c>
      <c r="C54" s="659" t="s">
        <v>4364</v>
      </c>
      <c r="D54" s="659" t="s">
        <v>5344</v>
      </c>
      <c r="E54" s="659" t="s">
        <v>5345</v>
      </c>
      <c r="F54" s="674">
        <v>216</v>
      </c>
      <c r="G54" s="674">
        <v>12960</v>
      </c>
      <c r="H54" s="674">
        <v>1</v>
      </c>
      <c r="I54" s="674">
        <v>60</v>
      </c>
      <c r="J54" s="674">
        <v>189</v>
      </c>
      <c r="K54" s="674">
        <v>11340</v>
      </c>
      <c r="L54" s="674">
        <v>0.875</v>
      </c>
      <c r="M54" s="674">
        <v>60</v>
      </c>
      <c r="N54" s="674">
        <v>228</v>
      </c>
      <c r="O54" s="674">
        <v>13680</v>
      </c>
      <c r="P54" s="664">
        <v>1.0555555555555556</v>
      </c>
      <c r="Q54" s="675">
        <v>60</v>
      </c>
    </row>
    <row r="55" spans="1:17" ht="14.4" customHeight="1" x14ac:dyDescent="0.3">
      <c r="A55" s="658" t="s">
        <v>5314</v>
      </c>
      <c r="B55" s="659" t="s">
        <v>5315</v>
      </c>
      <c r="C55" s="659" t="s">
        <v>4364</v>
      </c>
      <c r="D55" s="659" t="s">
        <v>5346</v>
      </c>
      <c r="E55" s="659" t="s">
        <v>5347</v>
      </c>
      <c r="F55" s="674"/>
      <c r="G55" s="674"/>
      <c r="H55" s="674"/>
      <c r="I55" s="674"/>
      <c r="J55" s="674">
        <v>4</v>
      </c>
      <c r="K55" s="674">
        <v>76</v>
      </c>
      <c r="L55" s="674"/>
      <c r="M55" s="674">
        <v>19</v>
      </c>
      <c r="N55" s="674"/>
      <c r="O55" s="674"/>
      <c r="P55" s="664"/>
      <c r="Q55" s="675"/>
    </row>
    <row r="56" spans="1:17" ht="14.4" customHeight="1" x14ac:dyDescent="0.3">
      <c r="A56" s="658" t="s">
        <v>5314</v>
      </c>
      <c r="B56" s="659" t="s">
        <v>5315</v>
      </c>
      <c r="C56" s="659" t="s">
        <v>4364</v>
      </c>
      <c r="D56" s="659" t="s">
        <v>5348</v>
      </c>
      <c r="E56" s="659" t="s">
        <v>5349</v>
      </c>
      <c r="F56" s="674"/>
      <c r="G56" s="674"/>
      <c r="H56" s="674"/>
      <c r="I56" s="674"/>
      <c r="J56" s="674">
        <v>1</v>
      </c>
      <c r="K56" s="674">
        <v>312</v>
      </c>
      <c r="L56" s="674"/>
      <c r="M56" s="674">
        <v>312</v>
      </c>
      <c r="N56" s="674"/>
      <c r="O56" s="674"/>
      <c r="P56" s="664"/>
      <c r="Q56" s="675"/>
    </row>
    <row r="57" spans="1:17" ht="14.4" customHeight="1" x14ac:dyDescent="0.3">
      <c r="A57" s="658" t="s">
        <v>5314</v>
      </c>
      <c r="B57" s="659" t="s">
        <v>5315</v>
      </c>
      <c r="C57" s="659" t="s">
        <v>4364</v>
      </c>
      <c r="D57" s="659" t="s">
        <v>5350</v>
      </c>
      <c r="E57" s="659" t="s">
        <v>5351</v>
      </c>
      <c r="F57" s="674">
        <v>8</v>
      </c>
      <c r="G57" s="674">
        <v>6800</v>
      </c>
      <c r="H57" s="674">
        <v>1</v>
      </c>
      <c r="I57" s="674">
        <v>850</v>
      </c>
      <c r="J57" s="674">
        <v>3</v>
      </c>
      <c r="K57" s="674">
        <v>2553</v>
      </c>
      <c r="L57" s="674">
        <v>0.37544117647058822</v>
      </c>
      <c r="M57" s="674">
        <v>851</v>
      </c>
      <c r="N57" s="674">
        <v>6</v>
      </c>
      <c r="O57" s="674">
        <v>5109</v>
      </c>
      <c r="P57" s="664">
        <v>0.75132352941176472</v>
      </c>
      <c r="Q57" s="675">
        <v>851.5</v>
      </c>
    </row>
    <row r="58" spans="1:17" ht="14.4" customHeight="1" x14ac:dyDescent="0.3">
      <c r="A58" s="658" t="s">
        <v>5314</v>
      </c>
      <c r="B58" s="659" t="s">
        <v>5315</v>
      </c>
      <c r="C58" s="659" t="s">
        <v>4364</v>
      </c>
      <c r="D58" s="659" t="s">
        <v>5352</v>
      </c>
      <c r="E58" s="659" t="s">
        <v>5353</v>
      </c>
      <c r="F58" s="674"/>
      <c r="G58" s="674"/>
      <c r="H58" s="674"/>
      <c r="I58" s="674"/>
      <c r="J58" s="674"/>
      <c r="K58" s="674"/>
      <c r="L58" s="674"/>
      <c r="M58" s="674"/>
      <c r="N58" s="674">
        <v>2</v>
      </c>
      <c r="O58" s="674">
        <v>474</v>
      </c>
      <c r="P58" s="664"/>
      <c r="Q58" s="675">
        <v>237</v>
      </c>
    </row>
    <row r="59" spans="1:17" ht="14.4" customHeight="1" x14ac:dyDescent="0.3">
      <c r="A59" s="658" t="s">
        <v>5314</v>
      </c>
      <c r="B59" s="659" t="s">
        <v>5315</v>
      </c>
      <c r="C59" s="659" t="s">
        <v>4364</v>
      </c>
      <c r="D59" s="659" t="s">
        <v>5354</v>
      </c>
      <c r="E59" s="659" t="s">
        <v>5355</v>
      </c>
      <c r="F59" s="674"/>
      <c r="G59" s="674"/>
      <c r="H59" s="674"/>
      <c r="I59" s="674"/>
      <c r="J59" s="674">
        <v>1</v>
      </c>
      <c r="K59" s="674">
        <v>349</v>
      </c>
      <c r="L59" s="674"/>
      <c r="M59" s="674">
        <v>349</v>
      </c>
      <c r="N59" s="674"/>
      <c r="O59" s="674"/>
      <c r="P59" s="664"/>
      <c r="Q59" s="675"/>
    </row>
    <row r="60" spans="1:17" ht="14.4" customHeight="1" x14ac:dyDescent="0.3">
      <c r="A60" s="658" t="s">
        <v>5314</v>
      </c>
      <c r="B60" s="659" t="s">
        <v>5315</v>
      </c>
      <c r="C60" s="659" t="s">
        <v>4364</v>
      </c>
      <c r="D60" s="659" t="s">
        <v>5356</v>
      </c>
      <c r="E60" s="659" t="s">
        <v>5357</v>
      </c>
      <c r="F60" s="674"/>
      <c r="G60" s="674"/>
      <c r="H60" s="674"/>
      <c r="I60" s="674"/>
      <c r="J60" s="674"/>
      <c r="K60" s="674"/>
      <c r="L60" s="674"/>
      <c r="M60" s="674"/>
      <c r="N60" s="674">
        <v>1</v>
      </c>
      <c r="O60" s="674">
        <v>1210</v>
      </c>
      <c r="P60" s="664"/>
      <c r="Q60" s="675">
        <v>1210</v>
      </c>
    </row>
    <row r="61" spans="1:17" ht="14.4" customHeight="1" x14ac:dyDescent="0.3">
      <c r="A61" s="658" t="s">
        <v>5314</v>
      </c>
      <c r="B61" s="659" t="s">
        <v>5315</v>
      </c>
      <c r="C61" s="659" t="s">
        <v>4364</v>
      </c>
      <c r="D61" s="659" t="s">
        <v>5358</v>
      </c>
      <c r="E61" s="659" t="s">
        <v>5359</v>
      </c>
      <c r="F61" s="674">
        <v>14</v>
      </c>
      <c r="G61" s="674">
        <v>10948</v>
      </c>
      <c r="H61" s="674">
        <v>1</v>
      </c>
      <c r="I61" s="674">
        <v>782</v>
      </c>
      <c r="J61" s="674">
        <v>17</v>
      </c>
      <c r="K61" s="674">
        <v>13311</v>
      </c>
      <c r="L61" s="674">
        <v>1.2158385093167703</v>
      </c>
      <c r="M61" s="674">
        <v>783</v>
      </c>
      <c r="N61" s="674">
        <v>12</v>
      </c>
      <c r="O61" s="674">
        <v>9402</v>
      </c>
      <c r="P61" s="664">
        <v>0.85878699305809281</v>
      </c>
      <c r="Q61" s="675">
        <v>783.5</v>
      </c>
    </row>
    <row r="62" spans="1:17" ht="14.4" customHeight="1" x14ac:dyDescent="0.3">
      <c r="A62" s="658" t="s">
        <v>5314</v>
      </c>
      <c r="B62" s="659" t="s">
        <v>5315</v>
      </c>
      <c r="C62" s="659" t="s">
        <v>4364</v>
      </c>
      <c r="D62" s="659" t="s">
        <v>5360</v>
      </c>
      <c r="E62" s="659" t="s">
        <v>5361</v>
      </c>
      <c r="F62" s="674"/>
      <c r="G62" s="674"/>
      <c r="H62" s="674"/>
      <c r="I62" s="674"/>
      <c r="J62" s="674">
        <v>2</v>
      </c>
      <c r="K62" s="674">
        <v>454</v>
      </c>
      <c r="L62" s="674"/>
      <c r="M62" s="674">
        <v>227</v>
      </c>
      <c r="N62" s="674"/>
      <c r="O62" s="674"/>
      <c r="P62" s="664"/>
      <c r="Q62" s="675"/>
    </row>
    <row r="63" spans="1:17" ht="14.4" customHeight="1" x14ac:dyDescent="0.3">
      <c r="A63" s="658" t="s">
        <v>5314</v>
      </c>
      <c r="B63" s="659" t="s">
        <v>5315</v>
      </c>
      <c r="C63" s="659" t="s">
        <v>4364</v>
      </c>
      <c r="D63" s="659" t="s">
        <v>5362</v>
      </c>
      <c r="E63" s="659" t="s">
        <v>5363</v>
      </c>
      <c r="F63" s="674"/>
      <c r="G63" s="674"/>
      <c r="H63" s="674"/>
      <c r="I63" s="674"/>
      <c r="J63" s="674">
        <v>1</v>
      </c>
      <c r="K63" s="674">
        <v>560</v>
      </c>
      <c r="L63" s="674"/>
      <c r="M63" s="674">
        <v>560</v>
      </c>
      <c r="N63" s="674"/>
      <c r="O63" s="674"/>
      <c r="P63" s="664"/>
      <c r="Q63" s="675"/>
    </row>
    <row r="64" spans="1:17" ht="14.4" customHeight="1" x14ac:dyDescent="0.3">
      <c r="A64" s="658" t="s">
        <v>5314</v>
      </c>
      <c r="B64" s="659" t="s">
        <v>5315</v>
      </c>
      <c r="C64" s="659" t="s">
        <v>4364</v>
      </c>
      <c r="D64" s="659" t="s">
        <v>5364</v>
      </c>
      <c r="E64" s="659" t="s">
        <v>5365</v>
      </c>
      <c r="F64" s="674"/>
      <c r="G64" s="674"/>
      <c r="H64" s="674"/>
      <c r="I64" s="674"/>
      <c r="J64" s="674">
        <v>1</v>
      </c>
      <c r="K64" s="674">
        <v>170</v>
      </c>
      <c r="L64" s="674"/>
      <c r="M64" s="674">
        <v>170</v>
      </c>
      <c r="N64" s="674"/>
      <c r="O64" s="674"/>
      <c r="P64" s="664"/>
      <c r="Q64" s="675"/>
    </row>
    <row r="65" spans="1:17" ht="14.4" customHeight="1" x14ac:dyDescent="0.3">
      <c r="A65" s="658" t="s">
        <v>5314</v>
      </c>
      <c r="B65" s="659" t="s">
        <v>5315</v>
      </c>
      <c r="C65" s="659" t="s">
        <v>4364</v>
      </c>
      <c r="D65" s="659" t="s">
        <v>5366</v>
      </c>
      <c r="E65" s="659" t="s">
        <v>5367</v>
      </c>
      <c r="F65" s="674"/>
      <c r="G65" s="674"/>
      <c r="H65" s="674"/>
      <c r="I65" s="674"/>
      <c r="J65" s="674">
        <v>1</v>
      </c>
      <c r="K65" s="674">
        <v>198</v>
      </c>
      <c r="L65" s="674"/>
      <c r="M65" s="674">
        <v>198</v>
      </c>
      <c r="N65" s="674"/>
      <c r="O65" s="674"/>
      <c r="P65" s="664"/>
      <c r="Q65" s="675"/>
    </row>
    <row r="66" spans="1:17" ht="14.4" customHeight="1" x14ac:dyDescent="0.3">
      <c r="A66" s="658" t="s">
        <v>5314</v>
      </c>
      <c r="B66" s="659" t="s">
        <v>5315</v>
      </c>
      <c r="C66" s="659" t="s">
        <v>4364</v>
      </c>
      <c r="D66" s="659" t="s">
        <v>5368</v>
      </c>
      <c r="E66" s="659" t="s">
        <v>5369</v>
      </c>
      <c r="F66" s="674">
        <v>2</v>
      </c>
      <c r="G66" s="674">
        <v>260</v>
      </c>
      <c r="H66" s="674">
        <v>1</v>
      </c>
      <c r="I66" s="674">
        <v>130</v>
      </c>
      <c r="J66" s="674">
        <v>1</v>
      </c>
      <c r="K66" s="674">
        <v>131</v>
      </c>
      <c r="L66" s="674">
        <v>0.50384615384615383</v>
      </c>
      <c r="M66" s="674">
        <v>131</v>
      </c>
      <c r="N66" s="674"/>
      <c r="O66" s="674"/>
      <c r="P66" s="664"/>
      <c r="Q66" s="675"/>
    </row>
    <row r="67" spans="1:17" ht="14.4" customHeight="1" x14ac:dyDescent="0.3">
      <c r="A67" s="658" t="s">
        <v>5314</v>
      </c>
      <c r="B67" s="659" t="s">
        <v>5315</v>
      </c>
      <c r="C67" s="659" t="s">
        <v>4364</v>
      </c>
      <c r="D67" s="659" t="s">
        <v>5370</v>
      </c>
      <c r="E67" s="659" t="s">
        <v>5371</v>
      </c>
      <c r="F67" s="674"/>
      <c r="G67" s="674"/>
      <c r="H67" s="674"/>
      <c r="I67" s="674"/>
      <c r="J67" s="674">
        <v>1</v>
      </c>
      <c r="K67" s="674">
        <v>394</v>
      </c>
      <c r="L67" s="674"/>
      <c r="M67" s="674">
        <v>394</v>
      </c>
      <c r="N67" s="674"/>
      <c r="O67" s="674"/>
      <c r="P67" s="664"/>
      <c r="Q67" s="675"/>
    </row>
    <row r="68" spans="1:17" ht="14.4" customHeight="1" x14ac:dyDescent="0.3">
      <c r="A68" s="658" t="s">
        <v>5314</v>
      </c>
      <c r="B68" s="659" t="s">
        <v>5315</v>
      </c>
      <c r="C68" s="659" t="s">
        <v>4364</v>
      </c>
      <c r="D68" s="659" t="s">
        <v>4853</v>
      </c>
      <c r="E68" s="659" t="s">
        <v>4854</v>
      </c>
      <c r="F68" s="674">
        <v>297</v>
      </c>
      <c r="G68" s="674">
        <v>8613</v>
      </c>
      <c r="H68" s="674">
        <v>1</v>
      </c>
      <c r="I68" s="674">
        <v>29</v>
      </c>
      <c r="J68" s="674">
        <v>194</v>
      </c>
      <c r="K68" s="674">
        <v>5626</v>
      </c>
      <c r="L68" s="674">
        <v>0.65319865319865322</v>
      </c>
      <c r="M68" s="674">
        <v>29</v>
      </c>
      <c r="N68" s="674">
        <v>245</v>
      </c>
      <c r="O68" s="674">
        <v>7185</v>
      </c>
      <c r="P68" s="664">
        <v>0.83420411006617901</v>
      </c>
      <c r="Q68" s="675">
        <v>29.326530612244898</v>
      </c>
    </row>
    <row r="69" spans="1:17" ht="14.4" customHeight="1" x14ac:dyDescent="0.3">
      <c r="A69" s="658" t="s">
        <v>5314</v>
      </c>
      <c r="B69" s="659" t="s">
        <v>5315</v>
      </c>
      <c r="C69" s="659" t="s">
        <v>4364</v>
      </c>
      <c r="D69" s="659" t="s">
        <v>5372</v>
      </c>
      <c r="E69" s="659" t="s">
        <v>5373</v>
      </c>
      <c r="F69" s="674">
        <v>216</v>
      </c>
      <c r="G69" s="674">
        <v>10800</v>
      </c>
      <c r="H69" s="674">
        <v>1</v>
      </c>
      <c r="I69" s="674">
        <v>50</v>
      </c>
      <c r="J69" s="674">
        <v>189</v>
      </c>
      <c r="K69" s="674">
        <v>9450</v>
      </c>
      <c r="L69" s="674">
        <v>0.875</v>
      </c>
      <c r="M69" s="674">
        <v>50</v>
      </c>
      <c r="N69" s="674">
        <v>228</v>
      </c>
      <c r="O69" s="674">
        <v>11400</v>
      </c>
      <c r="P69" s="664">
        <v>1.0555555555555556</v>
      </c>
      <c r="Q69" s="675">
        <v>50</v>
      </c>
    </row>
    <row r="70" spans="1:17" ht="14.4" customHeight="1" x14ac:dyDescent="0.3">
      <c r="A70" s="658" t="s">
        <v>5314</v>
      </c>
      <c r="B70" s="659" t="s">
        <v>5315</v>
      </c>
      <c r="C70" s="659" t="s">
        <v>4364</v>
      </c>
      <c r="D70" s="659" t="s">
        <v>5374</v>
      </c>
      <c r="E70" s="659" t="s">
        <v>5375</v>
      </c>
      <c r="F70" s="674">
        <v>628</v>
      </c>
      <c r="G70" s="674">
        <v>7536</v>
      </c>
      <c r="H70" s="674">
        <v>1</v>
      </c>
      <c r="I70" s="674">
        <v>12</v>
      </c>
      <c r="J70" s="674">
        <v>406</v>
      </c>
      <c r="K70" s="674">
        <v>4872</v>
      </c>
      <c r="L70" s="674">
        <v>0.64649681528662417</v>
      </c>
      <c r="M70" s="674">
        <v>12</v>
      </c>
      <c r="N70" s="674">
        <v>496</v>
      </c>
      <c r="O70" s="674">
        <v>5952</v>
      </c>
      <c r="P70" s="664">
        <v>0.78980891719745228</v>
      </c>
      <c r="Q70" s="675">
        <v>12</v>
      </c>
    </row>
    <row r="71" spans="1:17" ht="14.4" customHeight="1" x14ac:dyDescent="0.3">
      <c r="A71" s="658" t="s">
        <v>5314</v>
      </c>
      <c r="B71" s="659" t="s">
        <v>5315</v>
      </c>
      <c r="C71" s="659" t="s">
        <v>4364</v>
      </c>
      <c r="D71" s="659" t="s">
        <v>5376</v>
      </c>
      <c r="E71" s="659" t="s">
        <v>5377</v>
      </c>
      <c r="F71" s="674">
        <v>8</v>
      </c>
      <c r="G71" s="674">
        <v>1440</v>
      </c>
      <c r="H71" s="674">
        <v>1</v>
      </c>
      <c r="I71" s="674">
        <v>180</v>
      </c>
      <c r="J71" s="674">
        <v>10</v>
      </c>
      <c r="K71" s="674">
        <v>1810</v>
      </c>
      <c r="L71" s="674">
        <v>1.2569444444444444</v>
      </c>
      <c r="M71" s="674">
        <v>181</v>
      </c>
      <c r="N71" s="674">
        <v>6</v>
      </c>
      <c r="O71" s="674">
        <v>1088</v>
      </c>
      <c r="P71" s="664">
        <v>0.75555555555555554</v>
      </c>
      <c r="Q71" s="675">
        <v>181.33333333333334</v>
      </c>
    </row>
    <row r="72" spans="1:17" ht="14.4" customHeight="1" x14ac:dyDescent="0.3">
      <c r="A72" s="658" t="s">
        <v>5314</v>
      </c>
      <c r="B72" s="659" t="s">
        <v>5315</v>
      </c>
      <c r="C72" s="659" t="s">
        <v>4364</v>
      </c>
      <c r="D72" s="659" t="s">
        <v>4857</v>
      </c>
      <c r="E72" s="659" t="s">
        <v>4858</v>
      </c>
      <c r="F72" s="674">
        <v>4</v>
      </c>
      <c r="G72" s="674">
        <v>284</v>
      </c>
      <c r="H72" s="674">
        <v>1</v>
      </c>
      <c r="I72" s="674">
        <v>71</v>
      </c>
      <c r="J72" s="674">
        <v>6</v>
      </c>
      <c r="K72" s="674">
        <v>426</v>
      </c>
      <c r="L72" s="674">
        <v>1.5</v>
      </c>
      <c r="M72" s="674">
        <v>71</v>
      </c>
      <c r="N72" s="674"/>
      <c r="O72" s="674"/>
      <c r="P72" s="664"/>
      <c r="Q72" s="675"/>
    </row>
    <row r="73" spans="1:17" ht="14.4" customHeight="1" x14ac:dyDescent="0.3">
      <c r="A73" s="658" t="s">
        <v>5314</v>
      </c>
      <c r="B73" s="659" t="s">
        <v>5315</v>
      </c>
      <c r="C73" s="659" t="s">
        <v>4364</v>
      </c>
      <c r="D73" s="659" t="s">
        <v>5378</v>
      </c>
      <c r="E73" s="659" t="s">
        <v>5379</v>
      </c>
      <c r="F73" s="674">
        <v>7</v>
      </c>
      <c r="G73" s="674">
        <v>1267</v>
      </c>
      <c r="H73" s="674">
        <v>1</v>
      </c>
      <c r="I73" s="674">
        <v>181</v>
      </c>
      <c r="J73" s="674">
        <v>5</v>
      </c>
      <c r="K73" s="674">
        <v>910</v>
      </c>
      <c r="L73" s="674">
        <v>0.71823204419889508</v>
      </c>
      <c r="M73" s="674">
        <v>182</v>
      </c>
      <c r="N73" s="674">
        <v>5</v>
      </c>
      <c r="O73" s="674">
        <v>912</v>
      </c>
      <c r="P73" s="664">
        <v>0.71981057616416733</v>
      </c>
      <c r="Q73" s="675">
        <v>182.4</v>
      </c>
    </row>
    <row r="74" spans="1:17" ht="14.4" customHeight="1" x14ac:dyDescent="0.3">
      <c r="A74" s="658" t="s">
        <v>5314</v>
      </c>
      <c r="B74" s="659" t="s">
        <v>5315</v>
      </c>
      <c r="C74" s="659" t="s">
        <v>4364</v>
      </c>
      <c r="D74" s="659" t="s">
        <v>5380</v>
      </c>
      <c r="E74" s="659" t="s">
        <v>5381</v>
      </c>
      <c r="F74" s="674">
        <v>1667</v>
      </c>
      <c r="G74" s="674">
        <v>245049</v>
      </c>
      <c r="H74" s="674">
        <v>1</v>
      </c>
      <c r="I74" s="674">
        <v>147</v>
      </c>
      <c r="J74" s="674">
        <v>1286</v>
      </c>
      <c r="K74" s="674">
        <v>189042</v>
      </c>
      <c r="L74" s="674">
        <v>0.77144571085782843</v>
      </c>
      <c r="M74" s="674">
        <v>147</v>
      </c>
      <c r="N74" s="674">
        <v>1596</v>
      </c>
      <c r="O74" s="674">
        <v>235078</v>
      </c>
      <c r="P74" s="664">
        <v>0.95931017878057046</v>
      </c>
      <c r="Q74" s="675">
        <v>147.29197994987467</v>
      </c>
    </row>
    <row r="75" spans="1:17" ht="14.4" customHeight="1" x14ac:dyDescent="0.3">
      <c r="A75" s="658" t="s">
        <v>5314</v>
      </c>
      <c r="B75" s="659" t="s">
        <v>5315</v>
      </c>
      <c r="C75" s="659" t="s">
        <v>4364</v>
      </c>
      <c r="D75" s="659" t="s">
        <v>4859</v>
      </c>
      <c r="E75" s="659" t="s">
        <v>4860</v>
      </c>
      <c r="F75" s="674">
        <v>297</v>
      </c>
      <c r="G75" s="674">
        <v>8613</v>
      </c>
      <c r="H75" s="674">
        <v>1</v>
      </c>
      <c r="I75" s="674">
        <v>29</v>
      </c>
      <c r="J75" s="674">
        <v>193</v>
      </c>
      <c r="K75" s="674">
        <v>5597</v>
      </c>
      <c r="L75" s="674">
        <v>0.64983164983164987</v>
      </c>
      <c r="M75" s="674">
        <v>29</v>
      </c>
      <c r="N75" s="674">
        <v>248</v>
      </c>
      <c r="O75" s="674">
        <v>7274</v>
      </c>
      <c r="P75" s="664">
        <v>0.84453732729594799</v>
      </c>
      <c r="Q75" s="675">
        <v>29.330645161290324</v>
      </c>
    </row>
    <row r="76" spans="1:17" ht="14.4" customHeight="1" x14ac:dyDescent="0.3">
      <c r="A76" s="658" t="s">
        <v>5314</v>
      </c>
      <c r="B76" s="659" t="s">
        <v>5315</v>
      </c>
      <c r="C76" s="659" t="s">
        <v>4364</v>
      </c>
      <c r="D76" s="659" t="s">
        <v>5382</v>
      </c>
      <c r="E76" s="659" t="s">
        <v>5383</v>
      </c>
      <c r="F76" s="674">
        <v>113</v>
      </c>
      <c r="G76" s="674">
        <v>3503</v>
      </c>
      <c r="H76" s="674">
        <v>1</v>
      </c>
      <c r="I76" s="674">
        <v>31</v>
      </c>
      <c r="J76" s="674">
        <v>61</v>
      </c>
      <c r="K76" s="674">
        <v>1891</v>
      </c>
      <c r="L76" s="674">
        <v>0.53982300884955747</v>
      </c>
      <c r="M76" s="674">
        <v>31</v>
      </c>
      <c r="N76" s="674">
        <v>112</v>
      </c>
      <c r="O76" s="674">
        <v>3472</v>
      </c>
      <c r="P76" s="664">
        <v>0.99115044247787609</v>
      </c>
      <c r="Q76" s="675">
        <v>31</v>
      </c>
    </row>
    <row r="77" spans="1:17" ht="14.4" customHeight="1" x14ac:dyDescent="0.3">
      <c r="A77" s="658" t="s">
        <v>5314</v>
      </c>
      <c r="B77" s="659" t="s">
        <v>5315</v>
      </c>
      <c r="C77" s="659" t="s">
        <v>4364</v>
      </c>
      <c r="D77" s="659" t="s">
        <v>5384</v>
      </c>
      <c r="E77" s="659" t="s">
        <v>5385</v>
      </c>
      <c r="F77" s="674">
        <v>610</v>
      </c>
      <c r="G77" s="674">
        <v>16470</v>
      </c>
      <c r="H77" s="674">
        <v>1</v>
      </c>
      <c r="I77" s="674">
        <v>27</v>
      </c>
      <c r="J77" s="674">
        <v>447</v>
      </c>
      <c r="K77" s="674">
        <v>12069</v>
      </c>
      <c r="L77" s="674">
        <v>0.73278688524590163</v>
      </c>
      <c r="M77" s="674">
        <v>27</v>
      </c>
      <c r="N77" s="674">
        <v>589</v>
      </c>
      <c r="O77" s="674">
        <v>15903</v>
      </c>
      <c r="P77" s="664">
        <v>0.96557377049180326</v>
      </c>
      <c r="Q77" s="675">
        <v>27</v>
      </c>
    </row>
    <row r="78" spans="1:17" ht="14.4" customHeight="1" x14ac:dyDescent="0.3">
      <c r="A78" s="658" t="s">
        <v>5314</v>
      </c>
      <c r="B78" s="659" t="s">
        <v>5315</v>
      </c>
      <c r="C78" s="659" t="s">
        <v>4364</v>
      </c>
      <c r="D78" s="659" t="s">
        <v>5386</v>
      </c>
      <c r="E78" s="659" t="s">
        <v>5387</v>
      </c>
      <c r="F78" s="674">
        <v>1</v>
      </c>
      <c r="G78" s="674">
        <v>253</v>
      </c>
      <c r="H78" s="674">
        <v>1</v>
      </c>
      <c r="I78" s="674">
        <v>253</v>
      </c>
      <c r="J78" s="674"/>
      <c r="K78" s="674"/>
      <c r="L78" s="674"/>
      <c r="M78" s="674"/>
      <c r="N78" s="674"/>
      <c r="O78" s="674"/>
      <c r="P78" s="664"/>
      <c r="Q78" s="675"/>
    </row>
    <row r="79" spans="1:17" ht="14.4" customHeight="1" x14ac:dyDescent="0.3">
      <c r="A79" s="658" t="s">
        <v>5314</v>
      </c>
      <c r="B79" s="659" t="s">
        <v>5315</v>
      </c>
      <c r="C79" s="659" t="s">
        <v>4364</v>
      </c>
      <c r="D79" s="659" t="s">
        <v>5388</v>
      </c>
      <c r="E79" s="659" t="s">
        <v>5389</v>
      </c>
      <c r="F79" s="674">
        <v>2</v>
      </c>
      <c r="G79" s="674">
        <v>44</v>
      </c>
      <c r="H79" s="674">
        <v>1</v>
      </c>
      <c r="I79" s="674">
        <v>22</v>
      </c>
      <c r="J79" s="674">
        <v>2</v>
      </c>
      <c r="K79" s="674">
        <v>44</v>
      </c>
      <c r="L79" s="674">
        <v>1</v>
      </c>
      <c r="M79" s="674">
        <v>22</v>
      </c>
      <c r="N79" s="674"/>
      <c r="O79" s="674"/>
      <c r="P79" s="664"/>
      <c r="Q79" s="675"/>
    </row>
    <row r="80" spans="1:17" ht="14.4" customHeight="1" x14ac:dyDescent="0.3">
      <c r="A80" s="658" t="s">
        <v>5314</v>
      </c>
      <c r="B80" s="659" t="s">
        <v>5315</v>
      </c>
      <c r="C80" s="659" t="s">
        <v>4364</v>
      </c>
      <c r="D80" s="659" t="s">
        <v>5390</v>
      </c>
      <c r="E80" s="659" t="s">
        <v>5391</v>
      </c>
      <c r="F80" s="674">
        <v>1179</v>
      </c>
      <c r="G80" s="674">
        <v>29475</v>
      </c>
      <c r="H80" s="674">
        <v>1</v>
      </c>
      <c r="I80" s="674">
        <v>25</v>
      </c>
      <c r="J80" s="674">
        <v>940</v>
      </c>
      <c r="K80" s="674">
        <v>23500</v>
      </c>
      <c r="L80" s="674">
        <v>0.79728583545377441</v>
      </c>
      <c r="M80" s="674">
        <v>25</v>
      </c>
      <c r="N80" s="674">
        <v>1167</v>
      </c>
      <c r="O80" s="674">
        <v>29175</v>
      </c>
      <c r="P80" s="664">
        <v>0.98982188295165396</v>
      </c>
      <c r="Q80" s="675">
        <v>25</v>
      </c>
    </row>
    <row r="81" spans="1:17" ht="14.4" customHeight="1" x14ac:dyDescent="0.3">
      <c r="A81" s="658" t="s">
        <v>5314</v>
      </c>
      <c r="B81" s="659" t="s">
        <v>5315</v>
      </c>
      <c r="C81" s="659" t="s">
        <v>4364</v>
      </c>
      <c r="D81" s="659" t="s">
        <v>5392</v>
      </c>
      <c r="E81" s="659" t="s">
        <v>5393</v>
      </c>
      <c r="F81" s="674">
        <v>4</v>
      </c>
      <c r="G81" s="674">
        <v>132</v>
      </c>
      <c r="H81" s="674">
        <v>1</v>
      </c>
      <c r="I81" s="674">
        <v>33</v>
      </c>
      <c r="J81" s="674">
        <v>3</v>
      </c>
      <c r="K81" s="674">
        <v>99</v>
      </c>
      <c r="L81" s="674">
        <v>0.75</v>
      </c>
      <c r="M81" s="674">
        <v>33</v>
      </c>
      <c r="N81" s="674">
        <v>4</v>
      </c>
      <c r="O81" s="674">
        <v>132</v>
      </c>
      <c r="P81" s="664">
        <v>1</v>
      </c>
      <c r="Q81" s="675">
        <v>33</v>
      </c>
    </row>
    <row r="82" spans="1:17" ht="14.4" customHeight="1" x14ac:dyDescent="0.3">
      <c r="A82" s="658" t="s">
        <v>5314</v>
      </c>
      <c r="B82" s="659" t="s">
        <v>5315</v>
      </c>
      <c r="C82" s="659" t="s">
        <v>4364</v>
      </c>
      <c r="D82" s="659" t="s">
        <v>5394</v>
      </c>
      <c r="E82" s="659" t="s">
        <v>5395</v>
      </c>
      <c r="F82" s="674">
        <v>5</v>
      </c>
      <c r="G82" s="674">
        <v>150</v>
      </c>
      <c r="H82" s="674">
        <v>1</v>
      </c>
      <c r="I82" s="674">
        <v>30</v>
      </c>
      <c r="J82" s="674">
        <v>5</v>
      </c>
      <c r="K82" s="674">
        <v>150</v>
      </c>
      <c r="L82" s="674">
        <v>1</v>
      </c>
      <c r="M82" s="674">
        <v>30</v>
      </c>
      <c r="N82" s="674">
        <v>2</v>
      </c>
      <c r="O82" s="674">
        <v>60</v>
      </c>
      <c r="P82" s="664">
        <v>0.4</v>
      </c>
      <c r="Q82" s="675">
        <v>30</v>
      </c>
    </row>
    <row r="83" spans="1:17" ht="14.4" customHeight="1" x14ac:dyDescent="0.3">
      <c r="A83" s="658" t="s">
        <v>5314</v>
      </c>
      <c r="B83" s="659" t="s">
        <v>5315</v>
      </c>
      <c r="C83" s="659" t="s">
        <v>4364</v>
      </c>
      <c r="D83" s="659" t="s">
        <v>5396</v>
      </c>
      <c r="E83" s="659" t="s">
        <v>5397</v>
      </c>
      <c r="F83" s="674">
        <v>7</v>
      </c>
      <c r="G83" s="674">
        <v>1428</v>
      </c>
      <c r="H83" s="674">
        <v>1</v>
      </c>
      <c r="I83" s="674">
        <v>204</v>
      </c>
      <c r="J83" s="674">
        <v>3</v>
      </c>
      <c r="K83" s="674">
        <v>612</v>
      </c>
      <c r="L83" s="674">
        <v>0.42857142857142855</v>
      </c>
      <c r="M83" s="674">
        <v>204</v>
      </c>
      <c r="N83" s="674">
        <v>13</v>
      </c>
      <c r="O83" s="674">
        <v>2652</v>
      </c>
      <c r="P83" s="664">
        <v>1.8571428571428572</v>
      </c>
      <c r="Q83" s="675">
        <v>204</v>
      </c>
    </row>
    <row r="84" spans="1:17" ht="14.4" customHeight="1" x14ac:dyDescent="0.3">
      <c r="A84" s="658" t="s">
        <v>5314</v>
      </c>
      <c r="B84" s="659" t="s">
        <v>5315</v>
      </c>
      <c r="C84" s="659" t="s">
        <v>4364</v>
      </c>
      <c r="D84" s="659" t="s">
        <v>5398</v>
      </c>
      <c r="E84" s="659" t="s">
        <v>5399</v>
      </c>
      <c r="F84" s="674">
        <v>7</v>
      </c>
      <c r="G84" s="674">
        <v>182</v>
      </c>
      <c r="H84" s="674">
        <v>1</v>
      </c>
      <c r="I84" s="674">
        <v>26</v>
      </c>
      <c r="J84" s="674">
        <v>16</v>
      </c>
      <c r="K84" s="674">
        <v>416</v>
      </c>
      <c r="L84" s="674">
        <v>2.2857142857142856</v>
      </c>
      <c r="M84" s="674">
        <v>26</v>
      </c>
      <c r="N84" s="674">
        <v>19</v>
      </c>
      <c r="O84" s="674">
        <v>494</v>
      </c>
      <c r="P84" s="664">
        <v>2.7142857142857144</v>
      </c>
      <c r="Q84" s="675">
        <v>26</v>
      </c>
    </row>
    <row r="85" spans="1:17" ht="14.4" customHeight="1" x14ac:dyDescent="0.3">
      <c r="A85" s="658" t="s">
        <v>5314</v>
      </c>
      <c r="B85" s="659" t="s">
        <v>5315</v>
      </c>
      <c r="C85" s="659" t="s">
        <v>4364</v>
      </c>
      <c r="D85" s="659" t="s">
        <v>5400</v>
      </c>
      <c r="E85" s="659" t="s">
        <v>5401</v>
      </c>
      <c r="F85" s="674">
        <v>10</v>
      </c>
      <c r="G85" s="674">
        <v>840</v>
      </c>
      <c r="H85" s="674">
        <v>1</v>
      </c>
      <c r="I85" s="674">
        <v>84</v>
      </c>
      <c r="J85" s="674">
        <v>8</v>
      </c>
      <c r="K85" s="674">
        <v>672</v>
      </c>
      <c r="L85" s="674">
        <v>0.8</v>
      </c>
      <c r="M85" s="674">
        <v>84</v>
      </c>
      <c r="N85" s="674">
        <v>8</v>
      </c>
      <c r="O85" s="674">
        <v>672</v>
      </c>
      <c r="P85" s="664">
        <v>0.8</v>
      </c>
      <c r="Q85" s="675">
        <v>84</v>
      </c>
    </row>
    <row r="86" spans="1:17" ht="14.4" customHeight="1" x14ac:dyDescent="0.3">
      <c r="A86" s="658" t="s">
        <v>5314</v>
      </c>
      <c r="B86" s="659" t="s">
        <v>5315</v>
      </c>
      <c r="C86" s="659" t="s">
        <v>4364</v>
      </c>
      <c r="D86" s="659" t="s">
        <v>5402</v>
      </c>
      <c r="E86" s="659" t="s">
        <v>5403</v>
      </c>
      <c r="F86" s="674">
        <v>11</v>
      </c>
      <c r="G86" s="674">
        <v>1903</v>
      </c>
      <c r="H86" s="674">
        <v>1</v>
      </c>
      <c r="I86" s="674">
        <v>173</v>
      </c>
      <c r="J86" s="674">
        <v>13</v>
      </c>
      <c r="K86" s="674">
        <v>2262</v>
      </c>
      <c r="L86" s="674">
        <v>1.1886495007882292</v>
      </c>
      <c r="M86" s="674">
        <v>174</v>
      </c>
      <c r="N86" s="674">
        <v>9</v>
      </c>
      <c r="O86" s="674">
        <v>1569</v>
      </c>
      <c r="P86" s="664">
        <v>0.82448765107724642</v>
      </c>
      <c r="Q86" s="675">
        <v>174.33333333333334</v>
      </c>
    </row>
    <row r="87" spans="1:17" ht="14.4" customHeight="1" x14ac:dyDescent="0.3">
      <c r="A87" s="658" t="s">
        <v>5314</v>
      </c>
      <c r="B87" s="659" t="s">
        <v>5315</v>
      </c>
      <c r="C87" s="659" t="s">
        <v>4364</v>
      </c>
      <c r="D87" s="659" t="s">
        <v>5404</v>
      </c>
      <c r="E87" s="659" t="s">
        <v>5405</v>
      </c>
      <c r="F87" s="674"/>
      <c r="G87" s="674"/>
      <c r="H87" s="674"/>
      <c r="I87" s="674"/>
      <c r="J87" s="674">
        <v>2</v>
      </c>
      <c r="K87" s="674">
        <v>500</v>
      </c>
      <c r="L87" s="674"/>
      <c r="M87" s="674">
        <v>250</v>
      </c>
      <c r="N87" s="674">
        <v>1</v>
      </c>
      <c r="O87" s="674">
        <v>250</v>
      </c>
      <c r="P87" s="664"/>
      <c r="Q87" s="675">
        <v>250</v>
      </c>
    </row>
    <row r="88" spans="1:17" ht="14.4" customHeight="1" x14ac:dyDescent="0.3">
      <c r="A88" s="658" t="s">
        <v>5314</v>
      </c>
      <c r="B88" s="659" t="s">
        <v>5315</v>
      </c>
      <c r="C88" s="659" t="s">
        <v>4364</v>
      </c>
      <c r="D88" s="659" t="s">
        <v>5406</v>
      </c>
      <c r="E88" s="659" t="s">
        <v>5407</v>
      </c>
      <c r="F88" s="674">
        <v>354</v>
      </c>
      <c r="G88" s="674">
        <v>5310</v>
      </c>
      <c r="H88" s="674">
        <v>1</v>
      </c>
      <c r="I88" s="674">
        <v>15</v>
      </c>
      <c r="J88" s="674">
        <v>239</v>
      </c>
      <c r="K88" s="674">
        <v>3585</v>
      </c>
      <c r="L88" s="674">
        <v>0.67514124293785316</v>
      </c>
      <c r="M88" s="674">
        <v>15</v>
      </c>
      <c r="N88" s="674">
        <v>272</v>
      </c>
      <c r="O88" s="674">
        <v>4080</v>
      </c>
      <c r="P88" s="664">
        <v>0.76836158192090398</v>
      </c>
      <c r="Q88" s="675">
        <v>15</v>
      </c>
    </row>
    <row r="89" spans="1:17" ht="14.4" customHeight="1" x14ac:dyDescent="0.3">
      <c r="A89" s="658" t="s">
        <v>5314</v>
      </c>
      <c r="B89" s="659" t="s">
        <v>5315</v>
      </c>
      <c r="C89" s="659" t="s">
        <v>4364</v>
      </c>
      <c r="D89" s="659" t="s">
        <v>5408</v>
      </c>
      <c r="E89" s="659" t="s">
        <v>5409</v>
      </c>
      <c r="F89" s="674">
        <v>570</v>
      </c>
      <c r="G89" s="674">
        <v>13110</v>
      </c>
      <c r="H89" s="674">
        <v>1</v>
      </c>
      <c r="I89" s="674">
        <v>23</v>
      </c>
      <c r="J89" s="674">
        <v>292</v>
      </c>
      <c r="K89" s="674">
        <v>6716</v>
      </c>
      <c r="L89" s="674">
        <v>0.512280701754386</v>
      </c>
      <c r="M89" s="674">
        <v>23</v>
      </c>
      <c r="N89" s="674">
        <v>396</v>
      </c>
      <c r="O89" s="674">
        <v>9108</v>
      </c>
      <c r="P89" s="664">
        <v>0.69473684210526321</v>
      </c>
      <c r="Q89" s="675">
        <v>23</v>
      </c>
    </row>
    <row r="90" spans="1:17" ht="14.4" customHeight="1" x14ac:dyDescent="0.3">
      <c r="A90" s="658" t="s">
        <v>5314</v>
      </c>
      <c r="B90" s="659" t="s">
        <v>5315</v>
      </c>
      <c r="C90" s="659" t="s">
        <v>4364</v>
      </c>
      <c r="D90" s="659" t="s">
        <v>5410</v>
      </c>
      <c r="E90" s="659" t="s">
        <v>5411</v>
      </c>
      <c r="F90" s="674"/>
      <c r="G90" s="674"/>
      <c r="H90" s="674"/>
      <c r="I90" s="674"/>
      <c r="J90" s="674">
        <v>2</v>
      </c>
      <c r="K90" s="674">
        <v>498</v>
      </c>
      <c r="L90" s="674"/>
      <c r="M90" s="674">
        <v>249</v>
      </c>
      <c r="N90" s="674">
        <v>1</v>
      </c>
      <c r="O90" s="674">
        <v>249</v>
      </c>
      <c r="P90" s="664"/>
      <c r="Q90" s="675">
        <v>249</v>
      </c>
    </row>
    <row r="91" spans="1:17" ht="14.4" customHeight="1" x14ac:dyDescent="0.3">
      <c r="A91" s="658" t="s">
        <v>5314</v>
      </c>
      <c r="B91" s="659" t="s">
        <v>5315</v>
      </c>
      <c r="C91" s="659" t="s">
        <v>4364</v>
      </c>
      <c r="D91" s="659" t="s">
        <v>5412</v>
      </c>
      <c r="E91" s="659" t="s">
        <v>5413</v>
      </c>
      <c r="F91" s="674">
        <v>4</v>
      </c>
      <c r="G91" s="674">
        <v>148</v>
      </c>
      <c r="H91" s="674">
        <v>1</v>
      </c>
      <c r="I91" s="674">
        <v>37</v>
      </c>
      <c r="J91" s="674">
        <v>4</v>
      </c>
      <c r="K91" s="674">
        <v>148</v>
      </c>
      <c r="L91" s="674">
        <v>1</v>
      </c>
      <c r="M91" s="674">
        <v>37</v>
      </c>
      <c r="N91" s="674"/>
      <c r="O91" s="674"/>
      <c r="P91" s="664"/>
      <c r="Q91" s="675"/>
    </row>
    <row r="92" spans="1:17" ht="14.4" customHeight="1" x14ac:dyDescent="0.3">
      <c r="A92" s="658" t="s">
        <v>5314</v>
      </c>
      <c r="B92" s="659" t="s">
        <v>5315</v>
      </c>
      <c r="C92" s="659" t="s">
        <v>4364</v>
      </c>
      <c r="D92" s="659" t="s">
        <v>4865</v>
      </c>
      <c r="E92" s="659" t="s">
        <v>4866</v>
      </c>
      <c r="F92" s="674">
        <v>140</v>
      </c>
      <c r="G92" s="674">
        <v>3220</v>
      </c>
      <c r="H92" s="674">
        <v>1</v>
      </c>
      <c r="I92" s="674">
        <v>23</v>
      </c>
      <c r="J92" s="674">
        <v>106</v>
      </c>
      <c r="K92" s="674">
        <v>2438</v>
      </c>
      <c r="L92" s="674">
        <v>0.75714285714285712</v>
      </c>
      <c r="M92" s="674">
        <v>23</v>
      </c>
      <c r="N92" s="674">
        <v>185</v>
      </c>
      <c r="O92" s="674">
        <v>4255</v>
      </c>
      <c r="P92" s="664">
        <v>1.3214285714285714</v>
      </c>
      <c r="Q92" s="675">
        <v>23</v>
      </c>
    </row>
    <row r="93" spans="1:17" ht="14.4" customHeight="1" x14ac:dyDescent="0.3">
      <c r="A93" s="658" t="s">
        <v>5314</v>
      </c>
      <c r="B93" s="659" t="s">
        <v>5315</v>
      </c>
      <c r="C93" s="659" t="s">
        <v>4364</v>
      </c>
      <c r="D93" s="659" t="s">
        <v>5414</v>
      </c>
      <c r="E93" s="659" t="s">
        <v>5415</v>
      </c>
      <c r="F93" s="674">
        <v>2</v>
      </c>
      <c r="G93" s="674">
        <v>662</v>
      </c>
      <c r="H93" s="674">
        <v>1</v>
      </c>
      <c r="I93" s="674">
        <v>331</v>
      </c>
      <c r="J93" s="674"/>
      <c r="K93" s="674"/>
      <c r="L93" s="674"/>
      <c r="M93" s="674"/>
      <c r="N93" s="674"/>
      <c r="O93" s="674"/>
      <c r="P93" s="664"/>
      <c r="Q93" s="675"/>
    </row>
    <row r="94" spans="1:17" ht="14.4" customHeight="1" x14ac:dyDescent="0.3">
      <c r="A94" s="658" t="s">
        <v>5314</v>
      </c>
      <c r="B94" s="659" t="s">
        <v>5315</v>
      </c>
      <c r="C94" s="659" t="s">
        <v>4364</v>
      </c>
      <c r="D94" s="659" t="s">
        <v>5416</v>
      </c>
      <c r="E94" s="659" t="s">
        <v>5417</v>
      </c>
      <c r="F94" s="674">
        <v>310</v>
      </c>
      <c r="G94" s="674">
        <v>8990</v>
      </c>
      <c r="H94" s="674">
        <v>1</v>
      </c>
      <c r="I94" s="674">
        <v>29</v>
      </c>
      <c r="J94" s="674">
        <v>192</v>
      </c>
      <c r="K94" s="674">
        <v>5568</v>
      </c>
      <c r="L94" s="674">
        <v>0.61935483870967745</v>
      </c>
      <c r="M94" s="674">
        <v>29</v>
      </c>
      <c r="N94" s="674">
        <v>234</v>
      </c>
      <c r="O94" s="674">
        <v>6786</v>
      </c>
      <c r="P94" s="664">
        <v>0.75483870967741939</v>
      </c>
      <c r="Q94" s="675">
        <v>29</v>
      </c>
    </row>
    <row r="95" spans="1:17" ht="14.4" customHeight="1" x14ac:dyDescent="0.3">
      <c r="A95" s="658" t="s">
        <v>5314</v>
      </c>
      <c r="B95" s="659" t="s">
        <v>5315</v>
      </c>
      <c r="C95" s="659" t="s">
        <v>4364</v>
      </c>
      <c r="D95" s="659" t="s">
        <v>5418</v>
      </c>
      <c r="E95" s="659" t="s">
        <v>5419</v>
      </c>
      <c r="F95" s="674"/>
      <c r="G95" s="674"/>
      <c r="H95" s="674"/>
      <c r="I95" s="674"/>
      <c r="J95" s="674">
        <v>4</v>
      </c>
      <c r="K95" s="674">
        <v>60</v>
      </c>
      <c r="L95" s="674"/>
      <c r="M95" s="674">
        <v>15</v>
      </c>
      <c r="N95" s="674">
        <v>1</v>
      </c>
      <c r="O95" s="674">
        <v>15</v>
      </c>
      <c r="P95" s="664"/>
      <c r="Q95" s="675">
        <v>15</v>
      </c>
    </row>
    <row r="96" spans="1:17" ht="14.4" customHeight="1" x14ac:dyDescent="0.3">
      <c r="A96" s="658" t="s">
        <v>5314</v>
      </c>
      <c r="B96" s="659" t="s">
        <v>5315</v>
      </c>
      <c r="C96" s="659" t="s">
        <v>4364</v>
      </c>
      <c r="D96" s="659" t="s">
        <v>5420</v>
      </c>
      <c r="E96" s="659" t="s">
        <v>5421</v>
      </c>
      <c r="F96" s="674">
        <v>698</v>
      </c>
      <c r="G96" s="674">
        <v>13262</v>
      </c>
      <c r="H96" s="674">
        <v>1</v>
      </c>
      <c r="I96" s="674">
        <v>19</v>
      </c>
      <c r="J96" s="674">
        <v>500</v>
      </c>
      <c r="K96" s="674">
        <v>9500</v>
      </c>
      <c r="L96" s="674">
        <v>0.71633237822349571</v>
      </c>
      <c r="M96" s="674">
        <v>19</v>
      </c>
      <c r="N96" s="674">
        <v>637</v>
      </c>
      <c r="O96" s="674">
        <v>12103</v>
      </c>
      <c r="P96" s="664">
        <v>0.91260744985673348</v>
      </c>
      <c r="Q96" s="675">
        <v>19</v>
      </c>
    </row>
    <row r="97" spans="1:17" ht="14.4" customHeight="1" x14ac:dyDescent="0.3">
      <c r="A97" s="658" t="s">
        <v>5314</v>
      </c>
      <c r="B97" s="659" t="s">
        <v>5315</v>
      </c>
      <c r="C97" s="659" t="s">
        <v>4364</v>
      </c>
      <c r="D97" s="659" t="s">
        <v>5422</v>
      </c>
      <c r="E97" s="659" t="s">
        <v>5423</v>
      </c>
      <c r="F97" s="674">
        <v>2084</v>
      </c>
      <c r="G97" s="674">
        <v>41680</v>
      </c>
      <c r="H97" s="674">
        <v>1</v>
      </c>
      <c r="I97" s="674">
        <v>20</v>
      </c>
      <c r="J97" s="674">
        <v>1604</v>
      </c>
      <c r="K97" s="674">
        <v>32080</v>
      </c>
      <c r="L97" s="674">
        <v>0.76967370441458738</v>
      </c>
      <c r="M97" s="674">
        <v>20</v>
      </c>
      <c r="N97" s="674">
        <v>2004</v>
      </c>
      <c r="O97" s="674">
        <v>40080</v>
      </c>
      <c r="P97" s="664">
        <v>0.96161228406909793</v>
      </c>
      <c r="Q97" s="675">
        <v>20</v>
      </c>
    </row>
    <row r="98" spans="1:17" ht="14.4" customHeight="1" x14ac:dyDescent="0.3">
      <c r="A98" s="658" t="s">
        <v>5314</v>
      </c>
      <c r="B98" s="659" t="s">
        <v>5315</v>
      </c>
      <c r="C98" s="659" t="s">
        <v>4364</v>
      </c>
      <c r="D98" s="659" t="s">
        <v>5424</v>
      </c>
      <c r="E98" s="659" t="s">
        <v>5425</v>
      </c>
      <c r="F98" s="674">
        <v>3</v>
      </c>
      <c r="G98" s="674">
        <v>252</v>
      </c>
      <c r="H98" s="674">
        <v>1</v>
      </c>
      <c r="I98" s="674">
        <v>84</v>
      </c>
      <c r="J98" s="674">
        <v>5</v>
      </c>
      <c r="K98" s="674">
        <v>420</v>
      </c>
      <c r="L98" s="674">
        <v>1.6666666666666667</v>
      </c>
      <c r="M98" s="674">
        <v>84</v>
      </c>
      <c r="N98" s="674"/>
      <c r="O98" s="674"/>
      <c r="P98" s="664"/>
      <c r="Q98" s="675"/>
    </row>
    <row r="99" spans="1:17" ht="14.4" customHeight="1" x14ac:dyDescent="0.3">
      <c r="A99" s="658" t="s">
        <v>5314</v>
      </c>
      <c r="B99" s="659" t="s">
        <v>5315</v>
      </c>
      <c r="C99" s="659" t="s">
        <v>4364</v>
      </c>
      <c r="D99" s="659" t="s">
        <v>5426</v>
      </c>
      <c r="E99" s="659" t="s">
        <v>5427</v>
      </c>
      <c r="F99" s="674">
        <v>1</v>
      </c>
      <c r="G99" s="674">
        <v>262</v>
      </c>
      <c r="H99" s="674">
        <v>1</v>
      </c>
      <c r="I99" s="674">
        <v>262</v>
      </c>
      <c r="J99" s="674">
        <v>1</v>
      </c>
      <c r="K99" s="674">
        <v>263</v>
      </c>
      <c r="L99" s="674">
        <v>1.0038167938931297</v>
      </c>
      <c r="M99" s="674">
        <v>263</v>
      </c>
      <c r="N99" s="674"/>
      <c r="O99" s="674"/>
      <c r="P99" s="664"/>
      <c r="Q99" s="675"/>
    </row>
    <row r="100" spans="1:17" ht="14.4" customHeight="1" x14ac:dyDescent="0.3">
      <c r="A100" s="658" t="s">
        <v>5314</v>
      </c>
      <c r="B100" s="659" t="s">
        <v>5315</v>
      </c>
      <c r="C100" s="659" t="s">
        <v>4364</v>
      </c>
      <c r="D100" s="659" t="s">
        <v>5428</v>
      </c>
      <c r="E100" s="659" t="s">
        <v>5429</v>
      </c>
      <c r="F100" s="674"/>
      <c r="G100" s="674"/>
      <c r="H100" s="674"/>
      <c r="I100" s="674"/>
      <c r="J100" s="674">
        <v>1</v>
      </c>
      <c r="K100" s="674">
        <v>78</v>
      </c>
      <c r="L100" s="674"/>
      <c r="M100" s="674">
        <v>78</v>
      </c>
      <c r="N100" s="674"/>
      <c r="O100" s="674"/>
      <c r="P100" s="664"/>
      <c r="Q100" s="675"/>
    </row>
    <row r="101" spans="1:17" ht="14.4" customHeight="1" x14ac:dyDescent="0.3">
      <c r="A101" s="658" t="s">
        <v>5314</v>
      </c>
      <c r="B101" s="659" t="s">
        <v>5315</v>
      </c>
      <c r="C101" s="659" t="s">
        <v>4364</v>
      </c>
      <c r="D101" s="659" t="s">
        <v>5430</v>
      </c>
      <c r="E101" s="659" t="s">
        <v>5431</v>
      </c>
      <c r="F101" s="674">
        <v>1</v>
      </c>
      <c r="G101" s="674">
        <v>21</v>
      </c>
      <c r="H101" s="674">
        <v>1</v>
      </c>
      <c r="I101" s="674">
        <v>21</v>
      </c>
      <c r="J101" s="674"/>
      <c r="K101" s="674"/>
      <c r="L101" s="674"/>
      <c r="M101" s="674"/>
      <c r="N101" s="674"/>
      <c r="O101" s="674"/>
      <c r="P101" s="664"/>
      <c r="Q101" s="675"/>
    </row>
    <row r="102" spans="1:17" ht="14.4" customHeight="1" x14ac:dyDescent="0.3">
      <c r="A102" s="658" t="s">
        <v>5314</v>
      </c>
      <c r="B102" s="659" t="s">
        <v>5315</v>
      </c>
      <c r="C102" s="659" t="s">
        <v>4364</v>
      </c>
      <c r="D102" s="659" t="s">
        <v>5432</v>
      </c>
      <c r="E102" s="659" t="s">
        <v>5433</v>
      </c>
      <c r="F102" s="674">
        <v>639</v>
      </c>
      <c r="G102" s="674">
        <v>14058</v>
      </c>
      <c r="H102" s="674">
        <v>1</v>
      </c>
      <c r="I102" s="674">
        <v>22</v>
      </c>
      <c r="J102" s="674">
        <v>84</v>
      </c>
      <c r="K102" s="674">
        <v>1848</v>
      </c>
      <c r="L102" s="674">
        <v>0.13145539906103287</v>
      </c>
      <c r="M102" s="674">
        <v>22</v>
      </c>
      <c r="N102" s="674">
        <v>130</v>
      </c>
      <c r="O102" s="674">
        <v>2860</v>
      </c>
      <c r="P102" s="664">
        <v>0.20344287949921752</v>
      </c>
      <c r="Q102" s="675">
        <v>22</v>
      </c>
    </row>
    <row r="103" spans="1:17" ht="14.4" customHeight="1" x14ac:dyDescent="0.3">
      <c r="A103" s="658" t="s">
        <v>5314</v>
      </c>
      <c r="B103" s="659" t="s">
        <v>5315</v>
      </c>
      <c r="C103" s="659" t="s">
        <v>4364</v>
      </c>
      <c r="D103" s="659" t="s">
        <v>5434</v>
      </c>
      <c r="E103" s="659" t="s">
        <v>5435</v>
      </c>
      <c r="F103" s="674"/>
      <c r="G103" s="674"/>
      <c r="H103" s="674"/>
      <c r="I103" s="674"/>
      <c r="J103" s="674"/>
      <c r="K103" s="674"/>
      <c r="L103" s="674"/>
      <c r="M103" s="674"/>
      <c r="N103" s="674">
        <v>2</v>
      </c>
      <c r="O103" s="674">
        <v>340</v>
      </c>
      <c r="P103" s="664"/>
      <c r="Q103" s="675">
        <v>170</v>
      </c>
    </row>
    <row r="104" spans="1:17" ht="14.4" customHeight="1" x14ac:dyDescent="0.3">
      <c r="A104" s="658" t="s">
        <v>5314</v>
      </c>
      <c r="B104" s="659" t="s">
        <v>5315</v>
      </c>
      <c r="C104" s="659" t="s">
        <v>4364</v>
      </c>
      <c r="D104" s="659" t="s">
        <v>5436</v>
      </c>
      <c r="E104" s="659" t="s">
        <v>5437</v>
      </c>
      <c r="F104" s="674">
        <v>4</v>
      </c>
      <c r="G104" s="674">
        <v>1980</v>
      </c>
      <c r="H104" s="674">
        <v>1</v>
      </c>
      <c r="I104" s="674">
        <v>495</v>
      </c>
      <c r="J104" s="674"/>
      <c r="K104" s="674"/>
      <c r="L104" s="674"/>
      <c r="M104" s="674"/>
      <c r="N104" s="674"/>
      <c r="O104" s="674"/>
      <c r="P104" s="664"/>
      <c r="Q104" s="675"/>
    </row>
    <row r="105" spans="1:17" ht="14.4" customHeight="1" x14ac:dyDescent="0.3">
      <c r="A105" s="658" t="s">
        <v>5314</v>
      </c>
      <c r="B105" s="659" t="s">
        <v>5315</v>
      </c>
      <c r="C105" s="659" t="s">
        <v>4364</v>
      </c>
      <c r="D105" s="659" t="s">
        <v>5438</v>
      </c>
      <c r="E105" s="659" t="s">
        <v>5439</v>
      </c>
      <c r="F105" s="674"/>
      <c r="G105" s="674"/>
      <c r="H105" s="674"/>
      <c r="I105" s="674"/>
      <c r="J105" s="674">
        <v>1</v>
      </c>
      <c r="K105" s="674">
        <v>166</v>
      </c>
      <c r="L105" s="674"/>
      <c r="M105" s="674">
        <v>166</v>
      </c>
      <c r="N105" s="674"/>
      <c r="O105" s="674"/>
      <c r="P105" s="664"/>
      <c r="Q105" s="675"/>
    </row>
    <row r="106" spans="1:17" ht="14.4" customHeight="1" x14ac:dyDescent="0.3">
      <c r="A106" s="658" t="s">
        <v>5314</v>
      </c>
      <c r="B106" s="659" t="s">
        <v>5315</v>
      </c>
      <c r="C106" s="659" t="s">
        <v>4364</v>
      </c>
      <c r="D106" s="659" t="s">
        <v>5440</v>
      </c>
      <c r="E106" s="659" t="s">
        <v>5441</v>
      </c>
      <c r="F106" s="674"/>
      <c r="G106" s="674"/>
      <c r="H106" s="674"/>
      <c r="I106" s="674"/>
      <c r="J106" s="674">
        <v>1</v>
      </c>
      <c r="K106" s="674">
        <v>310</v>
      </c>
      <c r="L106" s="674"/>
      <c r="M106" s="674">
        <v>310</v>
      </c>
      <c r="N106" s="674"/>
      <c r="O106" s="674"/>
      <c r="P106" s="664"/>
      <c r="Q106" s="675"/>
    </row>
    <row r="107" spans="1:17" ht="14.4" customHeight="1" x14ac:dyDescent="0.3">
      <c r="A107" s="658" t="s">
        <v>5314</v>
      </c>
      <c r="B107" s="659" t="s">
        <v>5315</v>
      </c>
      <c r="C107" s="659" t="s">
        <v>4364</v>
      </c>
      <c r="D107" s="659" t="s">
        <v>5442</v>
      </c>
      <c r="E107" s="659" t="s">
        <v>5443</v>
      </c>
      <c r="F107" s="674">
        <v>1</v>
      </c>
      <c r="G107" s="674">
        <v>23</v>
      </c>
      <c r="H107" s="674">
        <v>1</v>
      </c>
      <c r="I107" s="674">
        <v>23</v>
      </c>
      <c r="J107" s="674">
        <v>12</v>
      </c>
      <c r="K107" s="674">
        <v>276</v>
      </c>
      <c r="L107" s="674">
        <v>12</v>
      </c>
      <c r="M107" s="674">
        <v>23</v>
      </c>
      <c r="N107" s="674">
        <v>3</v>
      </c>
      <c r="O107" s="674">
        <v>69</v>
      </c>
      <c r="P107" s="664">
        <v>3</v>
      </c>
      <c r="Q107" s="675">
        <v>23</v>
      </c>
    </row>
    <row r="108" spans="1:17" ht="14.4" customHeight="1" x14ac:dyDescent="0.3">
      <c r="A108" s="658" t="s">
        <v>5314</v>
      </c>
      <c r="B108" s="659" t="s">
        <v>5315</v>
      </c>
      <c r="C108" s="659" t="s">
        <v>4364</v>
      </c>
      <c r="D108" s="659" t="s">
        <v>5444</v>
      </c>
      <c r="E108" s="659" t="s">
        <v>5445</v>
      </c>
      <c r="F108" s="674">
        <v>3</v>
      </c>
      <c r="G108" s="674">
        <v>51</v>
      </c>
      <c r="H108" s="674">
        <v>1</v>
      </c>
      <c r="I108" s="674">
        <v>17</v>
      </c>
      <c r="J108" s="674"/>
      <c r="K108" s="674"/>
      <c r="L108" s="674"/>
      <c r="M108" s="674"/>
      <c r="N108" s="674">
        <v>2</v>
      </c>
      <c r="O108" s="674">
        <v>34</v>
      </c>
      <c r="P108" s="664">
        <v>0.66666666666666663</v>
      </c>
      <c r="Q108" s="675">
        <v>17</v>
      </c>
    </row>
    <row r="109" spans="1:17" ht="14.4" customHeight="1" x14ac:dyDescent="0.3">
      <c r="A109" s="658" t="s">
        <v>5314</v>
      </c>
      <c r="B109" s="659" t="s">
        <v>5315</v>
      </c>
      <c r="C109" s="659" t="s">
        <v>4364</v>
      </c>
      <c r="D109" s="659" t="s">
        <v>5446</v>
      </c>
      <c r="E109" s="659" t="s">
        <v>5447</v>
      </c>
      <c r="F109" s="674">
        <v>1</v>
      </c>
      <c r="G109" s="674">
        <v>130</v>
      </c>
      <c r="H109" s="674">
        <v>1</v>
      </c>
      <c r="I109" s="674">
        <v>130</v>
      </c>
      <c r="J109" s="674"/>
      <c r="K109" s="674"/>
      <c r="L109" s="674"/>
      <c r="M109" s="674"/>
      <c r="N109" s="674"/>
      <c r="O109" s="674"/>
      <c r="P109" s="664"/>
      <c r="Q109" s="675"/>
    </row>
    <row r="110" spans="1:17" ht="14.4" customHeight="1" x14ac:dyDescent="0.3">
      <c r="A110" s="658" t="s">
        <v>5314</v>
      </c>
      <c r="B110" s="659" t="s">
        <v>5315</v>
      </c>
      <c r="C110" s="659" t="s">
        <v>4364</v>
      </c>
      <c r="D110" s="659" t="s">
        <v>5448</v>
      </c>
      <c r="E110" s="659" t="s">
        <v>5449</v>
      </c>
      <c r="F110" s="674">
        <v>162</v>
      </c>
      <c r="G110" s="674">
        <v>47142</v>
      </c>
      <c r="H110" s="674">
        <v>1</v>
      </c>
      <c r="I110" s="674">
        <v>291</v>
      </c>
      <c r="J110" s="674">
        <v>133</v>
      </c>
      <c r="K110" s="674">
        <v>38703</v>
      </c>
      <c r="L110" s="674">
        <v>0.82098765432098764</v>
      </c>
      <c r="M110" s="674">
        <v>291</v>
      </c>
      <c r="N110" s="674">
        <v>119</v>
      </c>
      <c r="O110" s="674">
        <v>34660</v>
      </c>
      <c r="P110" s="664">
        <v>0.73522548894828388</v>
      </c>
      <c r="Q110" s="675">
        <v>291.26050420168065</v>
      </c>
    </row>
    <row r="111" spans="1:17" ht="14.4" customHeight="1" x14ac:dyDescent="0.3">
      <c r="A111" s="658" t="s">
        <v>5314</v>
      </c>
      <c r="B111" s="659" t="s">
        <v>5315</v>
      </c>
      <c r="C111" s="659" t="s">
        <v>4364</v>
      </c>
      <c r="D111" s="659" t="s">
        <v>5450</v>
      </c>
      <c r="E111" s="659" t="s">
        <v>5451</v>
      </c>
      <c r="F111" s="674">
        <v>739</v>
      </c>
      <c r="G111" s="674">
        <v>33255</v>
      </c>
      <c r="H111" s="674">
        <v>1</v>
      </c>
      <c r="I111" s="674">
        <v>45</v>
      </c>
      <c r="J111" s="674">
        <v>539</v>
      </c>
      <c r="K111" s="674">
        <v>24255</v>
      </c>
      <c r="L111" s="674">
        <v>0.72936400541271984</v>
      </c>
      <c r="M111" s="674">
        <v>45</v>
      </c>
      <c r="N111" s="674">
        <v>667</v>
      </c>
      <c r="O111" s="674">
        <v>30015</v>
      </c>
      <c r="P111" s="664">
        <v>0.90257104194857918</v>
      </c>
      <c r="Q111" s="675">
        <v>45</v>
      </c>
    </row>
    <row r="112" spans="1:17" ht="14.4" customHeight="1" x14ac:dyDescent="0.3">
      <c r="A112" s="658" t="s">
        <v>5314</v>
      </c>
      <c r="B112" s="659" t="s">
        <v>5315</v>
      </c>
      <c r="C112" s="659" t="s">
        <v>4364</v>
      </c>
      <c r="D112" s="659" t="s">
        <v>5452</v>
      </c>
      <c r="E112" s="659" t="s">
        <v>5453</v>
      </c>
      <c r="F112" s="674"/>
      <c r="G112" s="674"/>
      <c r="H112" s="674"/>
      <c r="I112" s="674"/>
      <c r="J112" s="674"/>
      <c r="K112" s="674"/>
      <c r="L112" s="674"/>
      <c r="M112" s="674"/>
      <c r="N112" s="674">
        <v>1</v>
      </c>
      <c r="O112" s="674">
        <v>24</v>
      </c>
      <c r="P112" s="664"/>
      <c r="Q112" s="675">
        <v>24</v>
      </c>
    </row>
    <row r="113" spans="1:17" ht="14.4" customHeight="1" x14ac:dyDescent="0.3">
      <c r="A113" s="658" t="s">
        <v>5314</v>
      </c>
      <c r="B113" s="659" t="s">
        <v>5315</v>
      </c>
      <c r="C113" s="659" t="s">
        <v>4364</v>
      </c>
      <c r="D113" s="659" t="s">
        <v>5454</v>
      </c>
      <c r="E113" s="659" t="s">
        <v>5455</v>
      </c>
      <c r="F113" s="674"/>
      <c r="G113" s="674"/>
      <c r="H113" s="674"/>
      <c r="I113" s="674"/>
      <c r="J113" s="674"/>
      <c r="K113" s="674"/>
      <c r="L113" s="674"/>
      <c r="M113" s="674"/>
      <c r="N113" s="674">
        <v>1</v>
      </c>
      <c r="O113" s="674">
        <v>101</v>
      </c>
      <c r="P113" s="664"/>
      <c r="Q113" s="675">
        <v>101</v>
      </c>
    </row>
    <row r="114" spans="1:17" ht="14.4" customHeight="1" x14ac:dyDescent="0.3">
      <c r="A114" s="658" t="s">
        <v>5314</v>
      </c>
      <c r="B114" s="659" t="s">
        <v>5315</v>
      </c>
      <c r="C114" s="659" t="s">
        <v>4364</v>
      </c>
      <c r="D114" s="659" t="s">
        <v>5456</v>
      </c>
      <c r="E114" s="659" t="s">
        <v>5457</v>
      </c>
      <c r="F114" s="674"/>
      <c r="G114" s="674"/>
      <c r="H114" s="674"/>
      <c r="I114" s="674"/>
      <c r="J114" s="674"/>
      <c r="K114" s="674"/>
      <c r="L114" s="674"/>
      <c r="M114" s="674"/>
      <c r="N114" s="674">
        <v>2</v>
      </c>
      <c r="O114" s="674">
        <v>52</v>
      </c>
      <c r="P114" s="664"/>
      <c r="Q114" s="675">
        <v>26</v>
      </c>
    </row>
    <row r="115" spans="1:17" ht="14.4" customHeight="1" x14ac:dyDescent="0.3">
      <c r="A115" s="658" t="s">
        <v>5314</v>
      </c>
      <c r="B115" s="659" t="s">
        <v>5315</v>
      </c>
      <c r="C115" s="659" t="s">
        <v>4364</v>
      </c>
      <c r="D115" s="659" t="s">
        <v>5458</v>
      </c>
      <c r="E115" s="659" t="s">
        <v>5459</v>
      </c>
      <c r="F115" s="674"/>
      <c r="G115" s="674"/>
      <c r="H115" s="674"/>
      <c r="I115" s="674"/>
      <c r="J115" s="674"/>
      <c r="K115" s="674"/>
      <c r="L115" s="674"/>
      <c r="M115" s="674"/>
      <c r="N115" s="674">
        <v>3</v>
      </c>
      <c r="O115" s="674">
        <v>1053</v>
      </c>
      <c r="P115" s="664"/>
      <c r="Q115" s="675">
        <v>351</v>
      </c>
    </row>
    <row r="116" spans="1:17" ht="14.4" customHeight="1" x14ac:dyDescent="0.3">
      <c r="A116" s="658" t="s">
        <v>5314</v>
      </c>
      <c r="B116" s="659" t="s">
        <v>5460</v>
      </c>
      <c r="C116" s="659" t="s">
        <v>4364</v>
      </c>
      <c r="D116" s="659" t="s">
        <v>5461</v>
      </c>
      <c r="E116" s="659" t="s">
        <v>5462</v>
      </c>
      <c r="F116" s="674">
        <v>1</v>
      </c>
      <c r="G116" s="674">
        <v>1035</v>
      </c>
      <c r="H116" s="674">
        <v>1</v>
      </c>
      <c r="I116" s="674">
        <v>1035</v>
      </c>
      <c r="J116" s="674"/>
      <c r="K116" s="674"/>
      <c r="L116" s="674"/>
      <c r="M116" s="674"/>
      <c r="N116" s="674"/>
      <c r="O116" s="674"/>
      <c r="P116" s="664"/>
      <c r="Q116" s="675"/>
    </row>
    <row r="117" spans="1:17" ht="14.4" customHeight="1" x14ac:dyDescent="0.3">
      <c r="A117" s="658" t="s">
        <v>5314</v>
      </c>
      <c r="B117" s="659" t="s">
        <v>5460</v>
      </c>
      <c r="C117" s="659" t="s">
        <v>4364</v>
      </c>
      <c r="D117" s="659" t="s">
        <v>5251</v>
      </c>
      <c r="E117" s="659" t="s">
        <v>5252</v>
      </c>
      <c r="F117" s="674">
        <v>24</v>
      </c>
      <c r="G117" s="674">
        <v>29664</v>
      </c>
      <c r="H117" s="674">
        <v>1</v>
      </c>
      <c r="I117" s="674">
        <v>1236</v>
      </c>
      <c r="J117" s="674"/>
      <c r="K117" s="674"/>
      <c r="L117" s="674"/>
      <c r="M117" s="674"/>
      <c r="N117" s="674"/>
      <c r="O117" s="674"/>
      <c r="P117" s="664"/>
      <c r="Q117" s="675"/>
    </row>
    <row r="118" spans="1:17" ht="14.4" customHeight="1" x14ac:dyDescent="0.3">
      <c r="A118" s="658" t="s">
        <v>5314</v>
      </c>
      <c r="B118" s="659" t="s">
        <v>5460</v>
      </c>
      <c r="C118" s="659" t="s">
        <v>4364</v>
      </c>
      <c r="D118" s="659" t="s">
        <v>5255</v>
      </c>
      <c r="E118" s="659" t="s">
        <v>5256</v>
      </c>
      <c r="F118" s="674">
        <v>75</v>
      </c>
      <c r="G118" s="674">
        <v>166575</v>
      </c>
      <c r="H118" s="674">
        <v>1</v>
      </c>
      <c r="I118" s="674">
        <v>2221</v>
      </c>
      <c r="J118" s="674"/>
      <c r="K118" s="674"/>
      <c r="L118" s="674"/>
      <c r="M118" s="674"/>
      <c r="N118" s="674"/>
      <c r="O118" s="674"/>
      <c r="P118" s="664"/>
      <c r="Q118" s="675"/>
    </row>
    <row r="119" spans="1:17" ht="14.4" customHeight="1" x14ac:dyDescent="0.3">
      <c r="A119" s="658" t="s">
        <v>5314</v>
      </c>
      <c r="B119" s="659" t="s">
        <v>5460</v>
      </c>
      <c r="C119" s="659" t="s">
        <v>4364</v>
      </c>
      <c r="D119" s="659" t="s">
        <v>5463</v>
      </c>
      <c r="E119" s="659" t="s">
        <v>5464</v>
      </c>
      <c r="F119" s="674">
        <v>75</v>
      </c>
      <c r="G119" s="674">
        <v>12750</v>
      </c>
      <c r="H119" s="674">
        <v>1</v>
      </c>
      <c r="I119" s="674">
        <v>170</v>
      </c>
      <c r="J119" s="674"/>
      <c r="K119" s="674"/>
      <c r="L119" s="674"/>
      <c r="M119" s="674"/>
      <c r="N119" s="674"/>
      <c r="O119" s="674"/>
      <c r="P119" s="664"/>
      <c r="Q119" s="675"/>
    </row>
    <row r="120" spans="1:17" ht="14.4" customHeight="1" x14ac:dyDescent="0.3">
      <c r="A120" s="658" t="s">
        <v>5465</v>
      </c>
      <c r="B120" s="659" t="s">
        <v>5466</v>
      </c>
      <c r="C120" s="659" t="s">
        <v>4507</v>
      </c>
      <c r="D120" s="659" t="s">
        <v>5467</v>
      </c>
      <c r="E120" s="659" t="s">
        <v>5468</v>
      </c>
      <c r="F120" s="674"/>
      <c r="G120" s="674"/>
      <c r="H120" s="674"/>
      <c r="I120" s="674"/>
      <c r="J120" s="674">
        <v>0.67</v>
      </c>
      <c r="K120" s="674">
        <v>1789.87</v>
      </c>
      <c r="L120" s="674"/>
      <c r="M120" s="674">
        <v>2671.4477611940297</v>
      </c>
      <c r="N120" s="674"/>
      <c r="O120" s="674"/>
      <c r="P120" s="664"/>
      <c r="Q120" s="675"/>
    </row>
    <row r="121" spans="1:17" ht="14.4" customHeight="1" x14ac:dyDescent="0.3">
      <c r="A121" s="658" t="s">
        <v>5465</v>
      </c>
      <c r="B121" s="659" t="s">
        <v>5466</v>
      </c>
      <c r="C121" s="659" t="s">
        <v>4507</v>
      </c>
      <c r="D121" s="659" t="s">
        <v>5469</v>
      </c>
      <c r="E121" s="659" t="s">
        <v>5468</v>
      </c>
      <c r="F121" s="674"/>
      <c r="G121" s="674"/>
      <c r="H121" s="674"/>
      <c r="I121" s="674"/>
      <c r="J121" s="674"/>
      <c r="K121" s="674"/>
      <c r="L121" s="674"/>
      <c r="M121" s="674"/>
      <c r="N121" s="674">
        <v>0.2</v>
      </c>
      <c r="O121" s="674">
        <v>1335.72</v>
      </c>
      <c r="P121" s="664"/>
      <c r="Q121" s="675">
        <v>6678.5999999999995</v>
      </c>
    </row>
    <row r="122" spans="1:17" ht="14.4" customHeight="1" x14ac:dyDescent="0.3">
      <c r="A122" s="658" t="s">
        <v>5465</v>
      </c>
      <c r="B122" s="659" t="s">
        <v>5466</v>
      </c>
      <c r="C122" s="659" t="s">
        <v>4507</v>
      </c>
      <c r="D122" s="659" t="s">
        <v>5470</v>
      </c>
      <c r="E122" s="659" t="s">
        <v>5471</v>
      </c>
      <c r="F122" s="674">
        <v>4.3</v>
      </c>
      <c r="G122" s="674">
        <v>6208.73</v>
      </c>
      <c r="H122" s="674">
        <v>1</v>
      </c>
      <c r="I122" s="674">
        <v>1443.8906976744186</v>
      </c>
      <c r="J122" s="674">
        <v>0.5</v>
      </c>
      <c r="K122" s="674">
        <v>490.21</v>
      </c>
      <c r="L122" s="674">
        <v>7.895495536124135E-2</v>
      </c>
      <c r="M122" s="674">
        <v>980.42</v>
      </c>
      <c r="N122" s="674">
        <v>7.6</v>
      </c>
      <c r="O122" s="674">
        <v>7516.59</v>
      </c>
      <c r="P122" s="664">
        <v>1.2106485545353076</v>
      </c>
      <c r="Q122" s="675">
        <v>989.02500000000009</v>
      </c>
    </row>
    <row r="123" spans="1:17" ht="14.4" customHeight="1" x14ac:dyDescent="0.3">
      <c r="A123" s="658" t="s">
        <v>5465</v>
      </c>
      <c r="B123" s="659" t="s">
        <v>5466</v>
      </c>
      <c r="C123" s="659" t="s">
        <v>4507</v>
      </c>
      <c r="D123" s="659" t="s">
        <v>5472</v>
      </c>
      <c r="E123" s="659" t="s">
        <v>5473</v>
      </c>
      <c r="F123" s="674"/>
      <c r="G123" s="674"/>
      <c r="H123" s="674"/>
      <c r="I123" s="674"/>
      <c r="J123" s="674">
        <v>0.52</v>
      </c>
      <c r="K123" s="674">
        <v>5375.44</v>
      </c>
      <c r="L123" s="674"/>
      <c r="M123" s="674">
        <v>10337.384615384613</v>
      </c>
      <c r="N123" s="674">
        <v>0.15000000000000002</v>
      </c>
      <c r="O123" s="674">
        <v>1550.6100000000001</v>
      </c>
      <c r="P123" s="664"/>
      <c r="Q123" s="675">
        <v>10337.4</v>
      </c>
    </row>
    <row r="124" spans="1:17" ht="14.4" customHeight="1" x14ac:dyDescent="0.3">
      <c r="A124" s="658" t="s">
        <v>5465</v>
      </c>
      <c r="B124" s="659" t="s">
        <v>5466</v>
      </c>
      <c r="C124" s="659" t="s">
        <v>4507</v>
      </c>
      <c r="D124" s="659" t="s">
        <v>5474</v>
      </c>
      <c r="E124" s="659" t="s">
        <v>5475</v>
      </c>
      <c r="F124" s="674"/>
      <c r="G124" s="674"/>
      <c r="H124" s="674"/>
      <c r="I124" s="674"/>
      <c r="J124" s="674">
        <v>0.2</v>
      </c>
      <c r="K124" s="674">
        <v>1092.1600000000001</v>
      </c>
      <c r="L124" s="674"/>
      <c r="M124" s="674">
        <v>5460.8</v>
      </c>
      <c r="N124" s="674"/>
      <c r="O124" s="674"/>
      <c r="P124" s="664"/>
      <c r="Q124" s="675"/>
    </row>
    <row r="125" spans="1:17" ht="14.4" customHeight="1" x14ac:dyDescent="0.3">
      <c r="A125" s="658" t="s">
        <v>5465</v>
      </c>
      <c r="B125" s="659" t="s">
        <v>5466</v>
      </c>
      <c r="C125" s="659" t="s">
        <v>4507</v>
      </c>
      <c r="D125" s="659" t="s">
        <v>5476</v>
      </c>
      <c r="E125" s="659" t="s">
        <v>5475</v>
      </c>
      <c r="F125" s="674">
        <v>0.42</v>
      </c>
      <c r="G125" s="674">
        <v>4547.17</v>
      </c>
      <c r="H125" s="674">
        <v>1</v>
      </c>
      <c r="I125" s="674">
        <v>10826.595238095239</v>
      </c>
      <c r="J125" s="674">
        <v>0.31</v>
      </c>
      <c r="K125" s="674">
        <v>3370.49</v>
      </c>
      <c r="L125" s="674">
        <v>0.74122806052995593</v>
      </c>
      <c r="M125" s="674">
        <v>10872.548387096773</v>
      </c>
      <c r="N125" s="674">
        <v>0.8</v>
      </c>
      <c r="O125" s="674">
        <v>8737.2400000000016</v>
      </c>
      <c r="P125" s="664">
        <v>1.9214676381133764</v>
      </c>
      <c r="Q125" s="675">
        <v>10921.550000000001</v>
      </c>
    </row>
    <row r="126" spans="1:17" ht="14.4" customHeight="1" x14ac:dyDescent="0.3">
      <c r="A126" s="658" t="s">
        <v>5465</v>
      </c>
      <c r="B126" s="659" t="s">
        <v>5466</v>
      </c>
      <c r="C126" s="659" t="s">
        <v>4507</v>
      </c>
      <c r="D126" s="659" t="s">
        <v>4538</v>
      </c>
      <c r="E126" s="659" t="s">
        <v>4539</v>
      </c>
      <c r="F126" s="674"/>
      <c r="G126" s="674"/>
      <c r="H126" s="674"/>
      <c r="I126" s="674"/>
      <c r="J126" s="674">
        <v>0.1</v>
      </c>
      <c r="K126" s="674">
        <v>195.61</v>
      </c>
      <c r="L126" s="674"/>
      <c r="M126" s="674">
        <v>1956.1000000000001</v>
      </c>
      <c r="N126" s="674">
        <v>0.1</v>
      </c>
      <c r="O126" s="674">
        <v>195.61</v>
      </c>
      <c r="P126" s="664"/>
      <c r="Q126" s="675">
        <v>1956.1000000000001</v>
      </c>
    </row>
    <row r="127" spans="1:17" ht="14.4" customHeight="1" x14ac:dyDescent="0.3">
      <c r="A127" s="658" t="s">
        <v>5465</v>
      </c>
      <c r="B127" s="659" t="s">
        <v>5466</v>
      </c>
      <c r="C127" s="659" t="s">
        <v>4507</v>
      </c>
      <c r="D127" s="659" t="s">
        <v>5477</v>
      </c>
      <c r="E127" s="659" t="s">
        <v>5478</v>
      </c>
      <c r="F127" s="674">
        <v>0.15</v>
      </c>
      <c r="G127" s="674">
        <v>56.4</v>
      </c>
      <c r="H127" s="674">
        <v>1</v>
      </c>
      <c r="I127" s="674">
        <v>376</v>
      </c>
      <c r="J127" s="674"/>
      <c r="K127" s="674"/>
      <c r="L127" s="674"/>
      <c r="M127" s="674"/>
      <c r="N127" s="674">
        <v>0.15</v>
      </c>
      <c r="O127" s="674">
        <v>56.9</v>
      </c>
      <c r="P127" s="664">
        <v>1.0088652482269505</v>
      </c>
      <c r="Q127" s="675">
        <v>379.33333333333331</v>
      </c>
    </row>
    <row r="128" spans="1:17" ht="14.4" customHeight="1" x14ac:dyDescent="0.3">
      <c r="A128" s="658" t="s">
        <v>5465</v>
      </c>
      <c r="B128" s="659" t="s">
        <v>5466</v>
      </c>
      <c r="C128" s="659" t="s">
        <v>4571</v>
      </c>
      <c r="D128" s="659" t="s">
        <v>5479</v>
      </c>
      <c r="E128" s="659" t="s">
        <v>5480</v>
      </c>
      <c r="F128" s="674"/>
      <c r="G128" s="674"/>
      <c r="H128" s="674"/>
      <c r="I128" s="674"/>
      <c r="J128" s="674"/>
      <c r="K128" s="674"/>
      <c r="L128" s="674"/>
      <c r="M128" s="674"/>
      <c r="N128" s="674">
        <v>1</v>
      </c>
      <c r="O128" s="674">
        <v>972.32</v>
      </c>
      <c r="P128" s="664"/>
      <c r="Q128" s="675">
        <v>972.32</v>
      </c>
    </row>
    <row r="129" spans="1:17" ht="14.4" customHeight="1" x14ac:dyDescent="0.3">
      <c r="A129" s="658" t="s">
        <v>5465</v>
      </c>
      <c r="B129" s="659" t="s">
        <v>5466</v>
      </c>
      <c r="C129" s="659" t="s">
        <v>4571</v>
      </c>
      <c r="D129" s="659" t="s">
        <v>5481</v>
      </c>
      <c r="E129" s="659" t="s">
        <v>5480</v>
      </c>
      <c r="F129" s="674"/>
      <c r="G129" s="674"/>
      <c r="H129" s="674"/>
      <c r="I129" s="674"/>
      <c r="J129" s="674">
        <v>2</v>
      </c>
      <c r="K129" s="674">
        <v>3414.62</v>
      </c>
      <c r="L129" s="674"/>
      <c r="M129" s="674">
        <v>1707.31</v>
      </c>
      <c r="N129" s="674">
        <v>1</v>
      </c>
      <c r="O129" s="674">
        <v>1707.31</v>
      </c>
      <c r="P129" s="664"/>
      <c r="Q129" s="675">
        <v>1707.31</v>
      </c>
    </row>
    <row r="130" spans="1:17" ht="14.4" customHeight="1" x14ac:dyDescent="0.3">
      <c r="A130" s="658" t="s">
        <v>5465</v>
      </c>
      <c r="B130" s="659" t="s">
        <v>5466</v>
      </c>
      <c r="C130" s="659" t="s">
        <v>4571</v>
      </c>
      <c r="D130" s="659" t="s">
        <v>5482</v>
      </c>
      <c r="E130" s="659" t="s">
        <v>5480</v>
      </c>
      <c r="F130" s="674"/>
      <c r="G130" s="674"/>
      <c r="H130" s="674"/>
      <c r="I130" s="674"/>
      <c r="J130" s="674">
        <v>1</v>
      </c>
      <c r="K130" s="674">
        <v>2066.3000000000002</v>
      </c>
      <c r="L130" s="674"/>
      <c r="M130" s="674">
        <v>2066.3000000000002</v>
      </c>
      <c r="N130" s="674"/>
      <c r="O130" s="674"/>
      <c r="P130" s="664"/>
      <c r="Q130" s="675"/>
    </row>
    <row r="131" spans="1:17" ht="14.4" customHeight="1" x14ac:dyDescent="0.3">
      <c r="A131" s="658" t="s">
        <v>5465</v>
      </c>
      <c r="B131" s="659" t="s">
        <v>5466</v>
      </c>
      <c r="C131" s="659" t="s">
        <v>4571</v>
      </c>
      <c r="D131" s="659" t="s">
        <v>5483</v>
      </c>
      <c r="E131" s="659" t="s">
        <v>5484</v>
      </c>
      <c r="F131" s="674"/>
      <c r="G131" s="674"/>
      <c r="H131" s="674"/>
      <c r="I131" s="674"/>
      <c r="J131" s="674">
        <v>4</v>
      </c>
      <c r="K131" s="674">
        <v>4111.04</v>
      </c>
      <c r="L131" s="674"/>
      <c r="M131" s="674">
        <v>1027.76</v>
      </c>
      <c r="N131" s="674"/>
      <c r="O131" s="674"/>
      <c r="P131" s="664"/>
      <c r="Q131" s="675"/>
    </row>
    <row r="132" spans="1:17" ht="14.4" customHeight="1" x14ac:dyDescent="0.3">
      <c r="A132" s="658" t="s">
        <v>5465</v>
      </c>
      <c r="B132" s="659" t="s">
        <v>5466</v>
      </c>
      <c r="C132" s="659" t="s">
        <v>4571</v>
      </c>
      <c r="D132" s="659" t="s">
        <v>5485</v>
      </c>
      <c r="E132" s="659" t="s">
        <v>5484</v>
      </c>
      <c r="F132" s="674"/>
      <c r="G132" s="674"/>
      <c r="H132" s="674"/>
      <c r="I132" s="674"/>
      <c r="J132" s="674">
        <v>2</v>
      </c>
      <c r="K132" s="674">
        <v>4283.7</v>
      </c>
      <c r="L132" s="674"/>
      <c r="M132" s="674">
        <v>2141.85</v>
      </c>
      <c r="N132" s="674"/>
      <c r="O132" s="674"/>
      <c r="P132" s="664"/>
      <c r="Q132" s="675"/>
    </row>
    <row r="133" spans="1:17" ht="14.4" customHeight="1" x14ac:dyDescent="0.3">
      <c r="A133" s="658" t="s">
        <v>5465</v>
      </c>
      <c r="B133" s="659" t="s">
        <v>5466</v>
      </c>
      <c r="C133" s="659" t="s">
        <v>4571</v>
      </c>
      <c r="D133" s="659" t="s">
        <v>5486</v>
      </c>
      <c r="E133" s="659" t="s">
        <v>5487</v>
      </c>
      <c r="F133" s="674"/>
      <c r="G133" s="674"/>
      <c r="H133" s="674"/>
      <c r="I133" s="674"/>
      <c r="J133" s="674"/>
      <c r="K133" s="674"/>
      <c r="L133" s="674"/>
      <c r="M133" s="674"/>
      <c r="N133" s="674">
        <v>1</v>
      </c>
      <c r="O133" s="674">
        <v>1002.8</v>
      </c>
      <c r="P133" s="664"/>
      <c r="Q133" s="675">
        <v>1002.8</v>
      </c>
    </row>
    <row r="134" spans="1:17" ht="14.4" customHeight="1" x14ac:dyDescent="0.3">
      <c r="A134" s="658" t="s">
        <v>5465</v>
      </c>
      <c r="B134" s="659" t="s">
        <v>5466</v>
      </c>
      <c r="C134" s="659" t="s">
        <v>4571</v>
      </c>
      <c r="D134" s="659" t="s">
        <v>5488</v>
      </c>
      <c r="E134" s="659" t="s">
        <v>5489</v>
      </c>
      <c r="F134" s="674"/>
      <c r="G134" s="674"/>
      <c r="H134" s="674"/>
      <c r="I134" s="674"/>
      <c r="J134" s="674">
        <v>1</v>
      </c>
      <c r="K134" s="674">
        <v>9370.39</v>
      </c>
      <c r="L134" s="674"/>
      <c r="M134" s="674">
        <v>9370.39</v>
      </c>
      <c r="N134" s="674"/>
      <c r="O134" s="674"/>
      <c r="P134" s="664"/>
      <c r="Q134" s="675"/>
    </row>
    <row r="135" spans="1:17" ht="14.4" customHeight="1" x14ac:dyDescent="0.3">
      <c r="A135" s="658" t="s">
        <v>5465</v>
      </c>
      <c r="B135" s="659" t="s">
        <v>5466</v>
      </c>
      <c r="C135" s="659" t="s">
        <v>4571</v>
      </c>
      <c r="D135" s="659" t="s">
        <v>5490</v>
      </c>
      <c r="E135" s="659" t="s">
        <v>5491</v>
      </c>
      <c r="F135" s="674"/>
      <c r="G135" s="674"/>
      <c r="H135" s="674"/>
      <c r="I135" s="674"/>
      <c r="J135" s="674">
        <v>2</v>
      </c>
      <c r="K135" s="674">
        <v>1594</v>
      </c>
      <c r="L135" s="674"/>
      <c r="M135" s="674">
        <v>797</v>
      </c>
      <c r="N135" s="674"/>
      <c r="O135" s="674"/>
      <c r="P135" s="664"/>
      <c r="Q135" s="675"/>
    </row>
    <row r="136" spans="1:17" ht="14.4" customHeight="1" x14ac:dyDescent="0.3">
      <c r="A136" s="658" t="s">
        <v>5465</v>
      </c>
      <c r="B136" s="659" t="s">
        <v>5466</v>
      </c>
      <c r="C136" s="659" t="s">
        <v>4571</v>
      </c>
      <c r="D136" s="659" t="s">
        <v>5492</v>
      </c>
      <c r="E136" s="659" t="s">
        <v>5493</v>
      </c>
      <c r="F136" s="674"/>
      <c r="G136" s="674"/>
      <c r="H136" s="674"/>
      <c r="I136" s="674"/>
      <c r="J136" s="674"/>
      <c r="K136" s="674"/>
      <c r="L136" s="674"/>
      <c r="M136" s="674"/>
      <c r="N136" s="674">
        <v>1</v>
      </c>
      <c r="O136" s="674">
        <v>5259.23</v>
      </c>
      <c r="P136" s="664"/>
      <c r="Q136" s="675">
        <v>5259.23</v>
      </c>
    </row>
    <row r="137" spans="1:17" ht="14.4" customHeight="1" x14ac:dyDescent="0.3">
      <c r="A137" s="658" t="s">
        <v>5465</v>
      </c>
      <c r="B137" s="659" t="s">
        <v>5466</v>
      </c>
      <c r="C137" s="659" t="s">
        <v>4571</v>
      </c>
      <c r="D137" s="659" t="s">
        <v>5494</v>
      </c>
      <c r="E137" s="659" t="s">
        <v>5495</v>
      </c>
      <c r="F137" s="674"/>
      <c r="G137" s="674"/>
      <c r="H137" s="674"/>
      <c r="I137" s="674"/>
      <c r="J137" s="674">
        <v>1</v>
      </c>
      <c r="K137" s="674">
        <v>1497.44</v>
      </c>
      <c r="L137" s="674"/>
      <c r="M137" s="674">
        <v>1497.44</v>
      </c>
      <c r="N137" s="674"/>
      <c r="O137" s="674"/>
      <c r="P137" s="664"/>
      <c r="Q137" s="675"/>
    </row>
    <row r="138" spans="1:17" ht="14.4" customHeight="1" x14ac:dyDescent="0.3">
      <c r="A138" s="658" t="s">
        <v>5465</v>
      </c>
      <c r="B138" s="659" t="s">
        <v>5466</v>
      </c>
      <c r="C138" s="659" t="s">
        <v>4571</v>
      </c>
      <c r="D138" s="659" t="s">
        <v>5496</v>
      </c>
      <c r="E138" s="659" t="s">
        <v>5497</v>
      </c>
      <c r="F138" s="674"/>
      <c r="G138" s="674"/>
      <c r="H138" s="674"/>
      <c r="I138" s="674"/>
      <c r="J138" s="674">
        <v>2</v>
      </c>
      <c r="K138" s="674">
        <v>69800</v>
      </c>
      <c r="L138" s="674"/>
      <c r="M138" s="674">
        <v>34900</v>
      </c>
      <c r="N138" s="674"/>
      <c r="O138" s="674"/>
      <c r="P138" s="664"/>
      <c r="Q138" s="675"/>
    </row>
    <row r="139" spans="1:17" ht="14.4" customHeight="1" x14ac:dyDescent="0.3">
      <c r="A139" s="658" t="s">
        <v>5465</v>
      </c>
      <c r="B139" s="659" t="s">
        <v>5466</v>
      </c>
      <c r="C139" s="659" t="s">
        <v>4571</v>
      </c>
      <c r="D139" s="659" t="s">
        <v>5498</v>
      </c>
      <c r="E139" s="659" t="s">
        <v>5499</v>
      </c>
      <c r="F139" s="674"/>
      <c r="G139" s="674"/>
      <c r="H139" s="674"/>
      <c r="I139" s="674"/>
      <c r="J139" s="674">
        <v>1</v>
      </c>
      <c r="K139" s="674">
        <v>605.65</v>
      </c>
      <c r="L139" s="674"/>
      <c r="M139" s="674">
        <v>605.65</v>
      </c>
      <c r="N139" s="674"/>
      <c r="O139" s="674"/>
      <c r="P139" s="664"/>
      <c r="Q139" s="675"/>
    </row>
    <row r="140" spans="1:17" ht="14.4" customHeight="1" x14ac:dyDescent="0.3">
      <c r="A140" s="658" t="s">
        <v>5465</v>
      </c>
      <c r="B140" s="659" t="s">
        <v>5466</v>
      </c>
      <c r="C140" s="659" t="s">
        <v>4571</v>
      </c>
      <c r="D140" s="659" t="s">
        <v>5500</v>
      </c>
      <c r="E140" s="659" t="s">
        <v>5501</v>
      </c>
      <c r="F140" s="674"/>
      <c r="G140" s="674"/>
      <c r="H140" s="674"/>
      <c r="I140" s="674"/>
      <c r="J140" s="674">
        <v>2</v>
      </c>
      <c r="K140" s="674">
        <v>1662.32</v>
      </c>
      <c r="L140" s="674"/>
      <c r="M140" s="674">
        <v>831.16</v>
      </c>
      <c r="N140" s="674"/>
      <c r="O140" s="674"/>
      <c r="P140" s="664"/>
      <c r="Q140" s="675"/>
    </row>
    <row r="141" spans="1:17" ht="14.4" customHeight="1" x14ac:dyDescent="0.3">
      <c r="A141" s="658" t="s">
        <v>5465</v>
      </c>
      <c r="B141" s="659" t="s">
        <v>5466</v>
      </c>
      <c r="C141" s="659" t="s">
        <v>4571</v>
      </c>
      <c r="D141" s="659" t="s">
        <v>5502</v>
      </c>
      <c r="E141" s="659" t="s">
        <v>5501</v>
      </c>
      <c r="F141" s="674"/>
      <c r="G141" s="674"/>
      <c r="H141" s="674"/>
      <c r="I141" s="674"/>
      <c r="J141" s="674"/>
      <c r="K141" s="674"/>
      <c r="L141" s="674"/>
      <c r="M141" s="674"/>
      <c r="N141" s="674">
        <v>1</v>
      </c>
      <c r="O141" s="674">
        <v>888.06</v>
      </c>
      <c r="P141" s="664"/>
      <c r="Q141" s="675">
        <v>888.06</v>
      </c>
    </row>
    <row r="142" spans="1:17" ht="14.4" customHeight="1" x14ac:dyDescent="0.3">
      <c r="A142" s="658" t="s">
        <v>5465</v>
      </c>
      <c r="B142" s="659" t="s">
        <v>5466</v>
      </c>
      <c r="C142" s="659" t="s">
        <v>4571</v>
      </c>
      <c r="D142" s="659" t="s">
        <v>5503</v>
      </c>
      <c r="E142" s="659" t="s">
        <v>5504</v>
      </c>
      <c r="F142" s="674"/>
      <c r="G142" s="674"/>
      <c r="H142" s="674"/>
      <c r="I142" s="674"/>
      <c r="J142" s="674">
        <v>2</v>
      </c>
      <c r="K142" s="674">
        <v>1776.12</v>
      </c>
      <c r="L142" s="674"/>
      <c r="M142" s="674">
        <v>888.06</v>
      </c>
      <c r="N142" s="674">
        <v>1</v>
      </c>
      <c r="O142" s="674">
        <v>888.06</v>
      </c>
      <c r="P142" s="664"/>
      <c r="Q142" s="675">
        <v>888.06</v>
      </c>
    </row>
    <row r="143" spans="1:17" ht="14.4" customHeight="1" x14ac:dyDescent="0.3">
      <c r="A143" s="658" t="s">
        <v>5465</v>
      </c>
      <c r="B143" s="659" t="s">
        <v>5466</v>
      </c>
      <c r="C143" s="659" t="s">
        <v>4571</v>
      </c>
      <c r="D143" s="659" t="s">
        <v>5505</v>
      </c>
      <c r="E143" s="659" t="s">
        <v>5506</v>
      </c>
      <c r="F143" s="674"/>
      <c r="G143" s="674"/>
      <c r="H143" s="674"/>
      <c r="I143" s="674"/>
      <c r="J143" s="674">
        <v>1</v>
      </c>
      <c r="K143" s="674">
        <v>1472.88</v>
      </c>
      <c r="L143" s="674"/>
      <c r="M143" s="674">
        <v>1472.88</v>
      </c>
      <c r="N143" s="674"/>
      <c r="O143" s="674"/>
      <c r="P143" s="664"/>
      <c r="Q143" s="675"/>
    </row>
    <row r="144" spans="1:17" ht="14.4" customHeight="1" x14ac:dyDescent="0.3">
      <c r="A144" s="658" t="s">
        <v>5465</v>
      </c>
      <c r="B144" s="659" t="s">
        <v>5466</v>
      </c>
      <c r="C144" s="659" t="s">
        <v>4571</v>
      </c>
      <c r="D144" s="659" t="s">
        <v>5507</v>
      </c>
      <c r="E144" s="659" t="s">
        <v>5508</v>
      </c>
      <c r="F144" s="674"/>
      <c r="G144" s="674"/>
      <c r="H144" s="674"/>
      <c r="I144" s="674"/>
      <c r="J144" s="674"/>
      <c r="K144" s="674"/>
      <c r="L144" s="674"/>
      <c r="M144" s="674"/>
      <c r="N144" s="674">
        <v>2</v>
      </c>
      <c r="O144" s="674">
        <v>7289.16</v>
      </c>
      <c r="P144" s="664"/>
      <c r="Q144" s="675">
        <v>3644.58</v>
      </c>
    </row>
    <row r="145" spans="1:17" ht="14.4" customHeight="1" x14ac:dyDescent="0.3">
      <c r="A145" s="658" t="s">
        <v>5465</v>
      </c>
      <c r="B145" s="659" t="s">
        <v>5466</v>
      </c>
      <c r="C145" s="659" t="s">
        <v>4571</v>
      </c>
      <c r="D145" s="659" t="s">
        <v>5509</v>
      </c>
      <c r="E145" s="659" t="s">
        <v>5510</v>
      </c>
      <c r="F145" s="674"/>
      <c r="G145" s="674"/>
      <c r="H145" s="674"/>
      <c r="I145" s="674"/>
      <c r="J145" s="674">
        <v>1</v>
      </c>
      <c r="K145" s="674">
        <v>34453.9</v>
      </c>
      <c r="L145" s="674"/>
      <c r="M145" s="674">
        <v>34453.9</v>
      </c>
      <c r="N145" s="674"/>
      <c r="O145" s="674"/>
      <c r="P145" s="664"/>
      <c r="Q145" s="675"/>
    </row>
    <row r="146" spans="1:17" ht="14.4" customHeight="1" x14ac:dyDescent="0.3">
      <c r="A146" s="658" t="s">
        <v>5465</v>
      </c>
      <c r="B146" s="659" t="s">
        <v>5466</v>
      </c>
      <c r="C146" s="659" t="s">
        <v>4571</v>
      </c>
      <c r="D146" s="659" t="s">
        <v>5511</v>
      </c>
      <c r="E146" s="659" t="s">
        <v>5512</v>
      </c>
      <c r="F146" s="674"/>
      <c r="G146" s="674"/>
      <c r="H146" s="674"/>
      <c r="I146" s="674"/>
      <c r="J146" s="674">
        <v>1</v>
      </c>
      <c r="K146" s="674">
        <v>1305.82</v>
      </c>
      <c r="L146" s="674"/>
      <c r="M146" s="674">
        <v>1305.82</v>
      </c>
      <c r="N146" s="674"/>
      <c r="O146" s="674"/>
      <c r="P146" s="664"/>
      <c r="Q146" s="675"/>
    </row>
    <row r="147" spans="1:17" ht="14.4" customHeight="1" x14ac:dyDescent="0.3">
      <c r="A147" s="658" t="s">
        <v>5465</v>
      </c>
      <c r="B147" s="659" t="s">
        <v>5466</v>
      </c>
      <c r="C147" s="659" t="s">
        <v>4571</v>
      </c>
      <c r="D147" s="659" t="s">
        <v>5513</v>
      </c>
      <c r="E147" s="659" t="s">
        <v>5514</v>
      </c>
      <c r="F147" s="674"/>
      <c r="G147" s="674"/>
      <c r="H147" s="674"/>
      <c r="I147" s="674"/>
      <c r="J147" s="674">
        <v>3</v>
      </c>
      <c r="K147" s="674">
        <v>1077.3000000000002</v>
      </c>
      <c r="L147" s="674"/>
      <c r="M147" s="674">
        <v>359.10000000000008</v>
      </c>
      <c r="N147" s="674">
        <v>1</v>
      </c>
      <c r="O147" s="674">
        <v>359.1</v>
      </c>
      <c r="P147" s="664"/>
      <c r="Q147" s="675">
        <v>359.1</v>
      </c>
    </row>
    <row r="148" spans="1:17" ht="14.4" customHeight="1" x14ac:dyDescent="0.3">
      <c r="A148" s="658" t="s">
        <v>5465</v>
      </c>
      <c r="B148" s="659" t="s">
        <v>5466</v>
      </c>
      <c r="C148" s="659" t="s">
        <v>4571</v>
      </c>
      <c r="D148" s="659" t="s">
        <v>5515</v>
      </c>
      <c r="E148" s="659" t="s">
        <v>5516</v>
      </c>
      <c r="F148" s="674"/>
      <c r="G148" s="674"/>
      <c r="H148" s="674"/>
      <c r="I148" s="674"/>
      <c r="J148" s="674"/>
      <c r="K148" s="674"/>
      <c r="L148" s="674"/>
      <c r="M148" s="674"/>
      <c r="N148" s="674">
        <v>1</v>
      </c>
      <c r="O148" s="674">
        <v>16831.689999999999</v>
      </c>
      <c r="P148" s="664"/>
      <c r="Q148" s="675">
        <v>16831.689999999999</v>
      </c>
    </row>
    <row r="149" spans="1:17" ht="14.4" customHeight="1" x14ac:dyDescent="0.3">
      <c r="A149" s="658" t="s">
        <v>5465</v>
      </c>
      <c r="B149" s="659" t="s">
        <v>5466</v>
      </c>
      <c r="C149" s="659" t="s">
        <v>4571</v>
      </c>
      <c r="D149" s="659" t="s">
        <v>5517</v>
      </c>
      <c r="E149" s="659" t="s">
        <v>5518</v>
      </c>
      <c r="F149" s="674"/>
      <c r="G149" s="674"/>
      <c r="H149" s="674"/>
      <c r="I149" s="674"/>
      <c r="J149" s="674">
        <v>2</v>
      </c>
      <c r="K149" s="674">
        <v>13174.26</v>
      </c>
      <c r="L149" s="674"/>
      <c r="M149" s="674">
        <v>6587.13</v>
      </c>
      <c r="N149" s="674">
        <v>1</v>
      </c>
      <c r="O149" s="674">
        <v>6587.13</v>
      </c>
      <c r="P149" s="664"/>
      <c r="Q149" s="675">
        <v>6587.13</v>
      </c>
    </row>
    <row r="150" spans="1:17" ht="14.4" customHeight="1" x14ac:dyDescent="0.3">
      <c r="A150" s="658" t="s">
        <v>5465</v>
      </c>
      <c r="B150" s="659" t="s">
        <v>5466</v>
      </c>
      <c r="C150" s="659" t="s">
        <v>4571</v>
      </c>
      <c r="D150" s="659" t="s">
        <v>5519</v>
      </c>
      <c r="E150" s="659" t="s">
        <v>5520</v>
      </c>
      <c r="F150" s="674"/>
      <c r="G150" s="674"/>
      <c r="H150" s="674"/>
      <c r="I150" s="674"/>
      <c r="J150" s="674"/>
      <c r="K150" s="674"/>
      <c r="L150" s="674"/>
      <c r="M150" s="674"/>
      <c r="N150" s="674">
        <v>1</v>
      </c>
      <c r="O150" s="674">
        <v>26449.24</v>
      </c>
      <c r="P150" s="664"/>
      <c r="Q150" s="675">
        <v>26449.24</v>
      </c>
    </row>
    <row r="151" spans="1:17" ht="14.4" customHeight="1" x14ac:dyDescent="0.3">
      <c r="A151" s="658" t="s">
        <v>5465</v>
      </c>
      <c r="B151" s="659" t="s">
        <v>5466</v>
      </c>
      <c r="C151" s="659" t="s">
        <v>4571</v>
      </c>
      <c r="D151" s="659" t="s">
        <v>5521</v>
      </c>
      <c r="E151" s="659" t="s">
        <v>5522</v>
      </c>
      <c r="F151" s="674"/>
      <c r="G151" s="674"/>
      <c r="H151" s="674"/>
      <c r="I151" s="674"/>
      <c r="J151" s="674"/>
      <c r="K151" s="674"/>
      <c r="L151" s="674"/>
      <c r="M151" s="674"/>
      <c r="N151" s="674">
        <v>1</v>
      </c>
      <c r="O151" s="674">
        <v>380.86</v>
      </c>
      <c r="P151" s="664"/>
      <c r="Q151" s="675">
        <v>380.86</v>
      </c>
    </row>
    <row r="152" spans="1:17" ht="14.4" customHeight="1" x14ac:dyDescent="0.3">
      <c r="A152" s="658" t="s">
        <v>5465</v>
      </c>
      <c r="B152" s="659" t="s">
        <v>5466</v>
      </c>
      <c r="C152" s="659" t="s">
        <v>4571</v>
      </c>
      <c r="D152" s="659" t="s">
        <v>5523</v>
      </c>
      <c r="E152" s="659" t="s">
        <v>5524</v>
      </c>
      <c r="F152" s="674"/>
      <c r="G152" s="674"/>
      <c r="H152" s="674"/>
      <c r="I152" s="674"/>
      <c r="J152" s="674">
        <v>1</v>
      </c>
      <c r="K152" s="674">
        <v>140907.10999999999</v>
      </c>
      <c r="L152" s="674"/>
      <c r="M152" s="674">
        <v>140907.10999999999</v>
      </c>
      <c r="N152" s="674"/>
      <c r="O152" s="674"/>
      <c r="P152" s="664"/>
      <c r="Q152" s="675"/>
    </row>
    <row r="153" spans="1:17" ht="14.4" customHeight="1" x14ac:dyDescent="0.3">
      <c r="A153" s="658" t="s">
        <v>5465</v>
      </c>
      <c r="B153" s="659" t="s">
        <v>5466</v>
      </c>
      <c r="C153" s="659" t="s">
        <v>4364</v>
      </c>
      <c r="D153" s="659" t="s">
        <v>5525</v>
      </c>
      <c r="E153" s="659" t="s">
        <v>5526</v>
      </c>
      <c r="F153" s="674">
        <v>2</v>
      </c>
      <c r="G153" s="674">
        <v>408</v>
      </c>
      <c r="H153" s="674">
        <v>1</v>
      </c>
      <c r="I153" s="674">
        <v>204</v>
      </c>
      <c r="J153" s="674">
        <v>2</v>
      </c>
      <c r="K153" s="674">
        <v>410</v>
      </c>
      <c r="L153" s="674">
        <v>1.0049019607843137</v>
      </c>
      <c r="M153" s="674">
        <v>205</v>
      </c>
      <c r="N153" s="674">
        <v>2</v>
      </c>
      <c r="O153" s="674">
        <v>410</v>
      </c>
      <c r="P153" s="664">
        <v>1.0049019607843137</v>
      </c>
      <c r="Q153" s="675">
        <v>205</v>
      </c>
    </row>
    <row r="154" spans="1:17" ht="14.4" customHeight="1" x14ac:dyDescent="0.3">
      <c r="A154" s="658" t="s">
        <v>5465</v>
      </c>
      <c r="B154" s="659" t="s">
        <v>5466</v>
      </c>
      <c r="C154" s="659" t="s">
        <v>4364</v>
      </c>
      <c r="D154" s="659" t="s">
        <v>5527</v>
      </c>
      <c r="E154" s="659" t="s">
        <v>5528</v>
      </c>
      <c r="F154" s="674">
        <v>1</v>
      </c>
      <c r="G154" s="674">
        <v>149</v>
      </c>
      <c r="H154" s="674">
        <v>1</v>
      </c>
      <c r="I154" s="674">
        <v>149</v>
      </c>
      <c r="J154" s="674"/>
      <c r="K154" s="674"/>
      <c r="L154" s="674"/>
      <c r="M154" s="674"/>
      <c r="N154" s="674">
        <v>4</v>
      </c>
      <c r="O154" s="674">
        <v>600</v>
      </c>
      <c r="P154" s="664">
        <v>4.026845637583893</v>
      </c>
      <c r="Q154" s="675">
        <v>150</v>
      </c>
    </row>
    <row r="155" spans="1:17" ht="14.4" customHeight="1" x14ac:dyDescent="0.3">
      <c r="A155" s="658" t="s">
        <v>5465</v>
      </c>
      <c r="B155" s="659" t="s">
        <v>5466</v>
      </c>
      <c r="C155" s="659" t="s">
        <v>4364</v>
      </c>
      <c r="D155" s="659" t="s">
        <v>5529</v>
      </c>
      <c r="E155" s="659" t="s">
        <v>5530</v>
      </c>
      <c r="F155" s="674">
        <v>1</v>
      </c>
      <c r="G155" s="674">
        <v>181</v>
      </c>
      <c r="H155" s="674">
        <v>1</v>
      </c>
      <c r="I155" s="674">
        <v>181</v>
      </c>
      <c r="J155" s="674"/>
      <c r="K155" s="674"/>
      <c r="L155" s="674"/>
      <c r="M155" s="674"/>
      <c r="N155" s="674"/>
      <c r="O155" s="674"/>
      <c r="P155" s="664"/>
      <c r="Q155" s="675"/>
    </row>
    <row r="156" spans="1:17" ht="14.4" customHeight="1" x14ac:dyDescent="0.3">
      <c r="A156" s="658" t="s">
        <v>5465</v>
      </c>
      <c r="B156" s="659" t="s">
        <v>5466</v>
      </c>
      <c r="C156" s="659" t="s">
        <v>4364</v>
      </c>
      <c r="D156" s="659" t="s">
        <v>5531</v>
      </c>
      <c r="E156" s="659" t="s">
        <v>5532</v>
      </c>
      <c r="F156" s="674">
        <v>1</v>
      </c>
      <c r="G156" s="674">
        <v>124</v>
      </c>
      <c r="H156" s="674">
        <v>1</v>
      </c>
      <c r="I156" s="674">
        <v>124</v>
      </c>
      <c r="J156" s="674">
        <v>2</v>
      </c>
      <c r="K156" s="674">
        <v>248</v>
      </c>
      <c r="L156" s="674">
        <v>2</v>
      </c>
      <c r="M156" s="674">
        <v>124</v>
      </c>
      <c r="N156" s="674"/>
      <c r="O156" s="674"/>
      <c r="P156" s="664"/>
      <c r="Q156" s="675"/>
    </row>
    <row r="157" spans="1:17" ht="14.4" customHeight="1" x14ac:dyDescent="0.3">
      <c r="A157" s="658" t="s">
        <v>5465</v>
      </c>
      <c r="B157" s="659" t="s">
        <v>5466</v>
      </c>
      <c r="C157" s="659" t="s">
        <v>4364</v>
      </c>
      <c r="D157" s="659" t="s">
        <v>5533</v>
      </c>
      <c r="E157" s="659" t="s">
        <v>5534</v>
      </c>
      <c r="F157" s="674">
        <v>1</v>
      </c>
      <c r="G157" s="674">
        <v>216</v>
      </c>
      <c r="H157" s="674">
        <v>1</v>
      </c>
      <c r="I157" s="674">
        <v>216</v>
      </c>
      <c r="J157" s="674">
        <v>9</v>
      </c>
      <c r="K157" s="674">
        <v>1953</v>
      </c>
      <c r="L157" s="674">
        <v>9.0416666666666661</v>
      </c>
      <c r="M157" s="674">
        <v>217</v>
      </c>
      <c r="N157" s="674">
        <v>3</v>
      </c>
      <c r="O157" s="674">
        <v>654</v>
      </c>
      <c r="P157" s="664">
        <v>3.0277777777777777</v>
      </c>
      <c r="Q157" s="675">
        <v>218</v>
      </c>
    </row>
    <row r="158" spans="1:17" ht="14.4" customHeight="1" x14ac:dyDescent="0.3">
      <c r="A158" s="658" t="s">
        <v>5465</v>
      </c>
      <c r="B158" s="659" t="s">
        <v>5466</v>
      </c>
      <c r="C158" s="659" t="s">
        <v>4364</v>
      </c>
      <c r="D158" s="659" t="s">
        <v>5535</v>
      </c>
      <c r="E158" s="659" t="s">
        <v>5536</v>
      </c>
      <c r="F158" s="674"/>
      <c r="G158" s="674"/>
      <c r="H158" s="674"/>
      <c r="I158" s="674"/>
      <c r="J158" s="674">
        <v>3</v>
      </c>
      <c r="K158" s="674">
        <v>657</v>
      </c>
      <c r="L158" s="674"/>
      <c r="M158" s="674">
        <v>219</v>
      </c>
      <c r="N158" s="674">
        <v>2</v>
      </c>
      <c r="O158" s="674">
        <v>439</v>
      </c>
      <c r="P158" s="664"/>
      <c r="Q158" s="675">
        <v>219.5</v>
      </c>
    </row>
    <row r="159" spans="1:17" ht="14.4" customHeight="1" x14ac:dyDescent="0.3">
      <c r="A159" s="658" t="s">
        <v>5465</v>
      </c>
      <c r="B159" s="659" t="s">
        <v>5466</v>
      </c>
      <c r="C159" s="659" t="s">
        <v>4364</v>
      </c>
      <c r="D159" s="659" t="s">
        <v>5537</v>
      </c>
      <c r="E159" s="659" t="s">
        <v>5538</v>
      </c>
      <c r="F159" s="674"/>
      <c r="G159" s="674"/>
      <c r="H159" s="674"/>
      <c r="I159" s="674"/>
      <c r="J159" s="674"/>
      <c r="K159" s="674"/>
      <c r="L159" s="674"/>
      <c r="M159" s="674"/>
      <c r="N159" s="674">
        <v>1</v>
      </c>
      <c r="O159" s="674">
        <v>257</v>
      </c>
      <c r="P159" s="664"/>
      <c r="Q159" s="675">
        <v>257</v>
      </c>
    </row>
    <row r="160" spans="1:17" ht="14.4" customHeight="1" x14ac:dyDescent="0.3">
      <c r="A160" s="658" t="s">
        <v>5465</v>
      </c>
      <c r="B160" s="659" t="s">
        <v>5466</v>
      </c>
      <c r="C160" s="659" t="s">
        <v>4364</v>
      </c>
      <c r="D160" s="659" t="s">
        <v>5539</v>
      </c>
      <c r="E160" s="659" t="s">
        <v>5540</v>
      </c>
      <c r="F160" s="674"/>
      <c r="G160" s="674"/>
      <c r="H160" s="674"/>
      <c r="I160" s="674"/>
      <c r="J160" s="674">
        <v>1</v>
      </c>
      <c r="K160" s="674">
        <v>326</v>
      </c>
      <c r="L160" s="674"/>
      <c r="M160" s="674">
        <v>326</v>
      </c>
      <c r="N160" s="674">
        <v>1</v>
      </c>
      <c r="O160" s="674">
        <v>326</v>
      </c>
      <c r="P160" s="664"/>
      <c r="Q160" s="675">
        <v>326</v>
      </c>
    </row>
    <row r="161" spans="1:17" ht="14.4" customHeight="1" x14ac:dyDescent="0.3">
      <c r="A161" s="658" t="s">
        <v>5465</v>
      </c>
      <c r="B161" s="659" t="s">
        <v>5466</v>
      </c>
      <c r="C161" s="659" t="s">
        <v>4364</v>
      </c>
      <c r="D161" s="659" t="s">
        <v>5541</v>
      </c>
      <c r="E161" s="659" t="s">
        <v>5542</v>
      </c>
      <c r="F161" s="674"/>
      <c r="G161" s="674"/>
      <c r="H161" s="674"/>
      <c r="I161" s="674"/>
      <c r="J161" s="674"/>
      <c r="K161" s="674"/>
      <c r="L161" s="674"/>
      <c r="M161" s="674"/>
      <c r="N161" s="674">
        <v>1</v>
      </c>
      <c r="O161" s="674">
        <v>4493</v>
      </c>
      <c r="P161" s="664"/>
      <c r="Q161" s="675">
        <v>4493</v>
      </c>
    </row>
    <row r="162" spans="1:17" ht="14.4" customHeight="1" x14ac:dyDescent="0.3">
      <c r="A162" s="658" t="s">
        <v>5465</v>
      </c>
      <c r="B162" s="659" t="s">
        <v>5466</v>
      </c>
      <c r="C162" s="659" t="s">
        <v>4364</v>
      </c>
      <c r="D162" s="659" t="s">
        <v>5543</v>
      </c>
      <c r="E162" s="659" t="s">
        <v>5544</v>
      </c>
      <c r="F162" s="674"/>
      <c r="G162" s="674"/>
      <c r="H162" s="674"/>
      <c r="I162" s="674"/>
      <c r="J162" s="674">
        <v>1</v>
      </c>
      <c r="K162" s="674">
        <v>4127</v>
      </c>
      <c r="L162" s="674"/>
      <c r="M162" s="674">
        <v>4127</v>
      </c>
      <c r="N162" s="674">
        <v>1</v>
      </c>
      <c r="O162" s="674">
        <v>4135</v>
      </c>
      <c r="P162" s="664"/>
      <c r="Q162" s="675">
        <v>4135</v>
      </c>
    </row>
    <row r="163" spans="1:17" ht="14.4" customHeight="1" x14ac:dyDescent="0.3">
      <c r="A163" s="658" t="s">
        <v>5465</v>
      </c>
      <c r="B163" s="659" t="s">
        <v>5466</v>
      </c>
      <c r="C163" s="659" t="s">
        <v>4364</v>
      </c>
      <c r="D163" s="659" t="s">
        <v>5545</v>
      </c>
      <c r="E163" s="659" t="s">
        <v>5546</v>
      </c>
      <c r="F163" s="674"/>
      <c r="G163" s="674"/>
      <c r="H163" s="674"/>
      <c r="I163" s="674"/>
      <c r="J163" s="674">
        <v>1</v>
      </c>
      <c r="K163" s="674">
        <v>15049</v>
      </c>
      <c r="L163" s="674"/>
      <c r="M163" s="674">
        <v>15049</v>
      </c>
      <c r="N163" s="674"/>
      <c r="O163" s="674"/>
      <c r="P163" s="664"/>
      <c r="Q163" s="675"/>
    </row>
    <row r="164" spans="1:17" ht="14.4" customHeight="1" x14ac:dyDescent="0.3">
      <c r="A164" s="658" t="s">
        <v>5465</v>
      </c>
      <c r="B164" s="659" t="s">
        <v>5466</v>
      </c>
      <c r="C164" s="659" t="s">
        <v>4364</v>
      </c>
      <c r="D164" s="659" t="s">
        <v>5547</v>
      </c>
      <c r="E164" s="659" t="s">
        <v>5548</v>
      </c>
      <c r="F164" s="674"/>
      <c r="G164" s="674"/>
      <c r="H164" s="674"/>
      <c r="I164" s="674"/>
      <c r="J164" s="674">
        <v>6</v>
      </c>
      <c r="K164" s="674">
        <v>22890</v>
      </c>
      <c r="L164" s="674"/>
      <c r="M164" s="674">
        <v>3815</v>
      </c>
      <c r="N164" s="674">
        <v>2</v>
      </c>
      <c r="O164" s="674">
        <v>7642</v>
      </c>
      <c r="P164" s="664"/>
      <c r="Q164" s="675">
        <v>3821</v>
      </c>
    </row>
    <row r="165" spans="1:17" ht="14.4" customHeight="1" x14ac:dyDescent="0.3">
      <c r="A165" s="658" t="s">
        <v>5465</v>
      </c>
      <c r="B165" s="659" t="s">
        <v>5466</v>
      </c>
      <c r="C165" s="659" t="s">
        <v>4364</v>
      </c>
      <c r="D165" s="659" t="s">
        <v>5549</v>
      </c>
      <c r="E165" s="659" t="s">
        <v>5550</v>
      </c>
      <c r="F165" s="674"/>
      <c r="G165" s="674"/>
      <c r="H165" s="674"/>
      <c r="I165" s="674"/>
      <c r="J165" s="674">
        <v>2</v>
      </c>
      <c r="K165" s="674">
        <v>15670</v>
      </c>
      <c r="L165" s="674"/>
      <c r="M165" s="674">
        <v>7835</v>
      </c>
      <c r="N165" s="674"/>
      <c r="O165" s="674"/>
      <c r="P165" s="664"/>
      <c r="Q165" s="675"/>
    </row>
    <row r="166" spans="1:17" ht="14.4" customHeight="1" x14ac:dyDescent="0.3">
      <c r="A166" s="658" t="s">
        <v>5465</v>
      </c>
      <c r="B166" s="659" t="s">
        <v>5466</v>
      </c>
      <c r="C166" s="659" t="s">
        <v>4364</v>
      </c>
      <c r="D166" s="659" t="s">
        <v>5551</v>
      </c>
      <c r="E166" s="659" t="s">
        <v>5552</v>
      </c>
      <c r="F166" s="674"/>
      <c r="G166" s="674"/>
      <c r="H166" s="674"/>
      <c r="I166" s="674"/>
      <c r="J166" s="674">
        <v>2</v>
      </c>
      <c r="K166" s="674">
        <v>2554</v>
      </c>
      <c r="L166" s="674"/>
      <c r="M166" s="674">
        <v>1277</v>
      </c>
      <c r="N166" s="674">
        <v>2</v>
      </c>
      <c r="O166" s="674">
        <v>2560</v>
      </c>
      <c r="P166" s="664"/>
      <c r="Q166" s="675">
        <v>1280</v>
      </c>
    </row>
    <row r="167" spans="1:17" ht="14.4" customHeight="1" x14ac:dyDescent="0.3">
      <c r="A167" s="658" t="s">
        <v>5465</v>
      </c>
      <c r="B167" s="659" t="s">
        <v>5466</v>
      </c>
      <c r="C167" s="659" t="s">
        <v>4364</v>
      </c>
      <c r="D167" s="659" t="s">
        <v>5553</v>
      </c>
      <c r="E167" s="659" t="s">
        <v>5554</v>
      </c>
      <c r="F167" s="674"/>
      <c r="G167" s="674"/>
      <c r="H167" s="674"/>
      <c r="I167" s="674"/>
      <c r="J167" s="674">
        <v>2</v>
      </c>
      <c r="K167" s="674">
        <v>2328</v>
      </c>
      <c r="L167" s="674"/>
      <c r="M167" s="674">
        <v>1164</v>
      </c>
      <c r="N167" s="674">
        <v>2</v>
      </c>
      <c r="O167" s="674">
        <v>2332</v>
      </c>
      <c r="P167" s="664"/>
      <c r="Q167" s="675">
        <v>1166</v>
      </c>
    </row>
    <row r="168" spans="1:17" ht="14.4" customHeight="1" x14ac:dyDescent="0.3">
      <c r="A168" s="658" t="s">
        <v>5465</v>
      </c>
      <c r="B168" s="659" t="s">
        <v>5466</v>
      </c>
      <c r="C168" s="659" t="s">
        <v>4364</v>
      </c>
      <c r="D168" s="659" t="s">
        <v>5555</v>
      </c>
      <c r="E168" s="659" t="s">
        <v>5556</v>
      </c>
      <c r="F168" s="674"/>
      <c r="G168" s="674"/>
      <c r="H168" s="674"/>
      <c r="I168" s="674"/>
      <c r="J168" s="674">
        <v>1</v>
      </c>
      <c r="K168" s="674">
        <v>5068</v>
      </c>
      <c r="L168" s="674"/>
      <c r="M168" s="674">
        <v>5068</v>
      </c>
      <c r="N168" s="674">
        <v>2</v>
      </c>
      <c r="O168" s="674">
        <v>10136</v>
      </c>
      <c r="P168" s="664"/>
      <c r="Q168" s="675">
        <v>5068</v>
      </c>
    </row>
    <row r="169" spans="1:17" ht="14.4" customHeight="1" x14ac:dyDescent="0.3">
      <c r="A169" s="658" t="s">
        <v>5465</v>
      </c>
      <c r="B169" s="659" t="s">
        <v>5466</v>
      </c>
      <c r="C169" s="659" t="s">
        <v>4364</v>
      </c>
      <c r="D169" s="659" t="s">
        <v>5557</v>
      </c>
      <c r="E169" s="659" t="s">
        <v>5558</v>
      </c>
      <c r="F169" s="674"/>
      <c r="G169" s="674"/>
      <c r="H169" s="674"/>
      <c r="I169" s="674"/>
      <c r="J169" s="674">
        <v>3</v>
      </c>
      <c r="K169" s="674">
        <v>23019</v>
      </c>
      <c r="L169" s="674"/>
      <c r="M169" s="674">
        <v>7673</v>
      </c>
      <c r="N169" s="674"/>
      <c r="O169" s="674"/>
      <c r="P169" s="664"/>
      <c r="Q169" s="675"/>
    </row>
    <row r="170" spans="1:17" ht="14.4" customHeight="1" x14ac:dyDescent="0.3">
      <c r="A170" s="658" t="s">
        <v>5465</v>
      </c>
      <c r="B170" s="659" t="s">
        <v>5466</v>
      </c>
      <c r="C170" s="659" t="s">
        <v>4364</v>
      </c>
      <c r="D170" s="659" t="s">
        <v>5559</v>
      </c>
      <c r="E170" s="659" t="s">
        <v>5560</v>
      </c>
      <c r="F170" s="674">
        <v>968</v>
      </c>
      <c r="G170" s="674">
        <v>166496</v>
      </c>
      <c r="H170" s="674">
        <v>1</v>
      </c>
      <c r="I170" s="674">
        <v>172</v>
      </c>
      <c r="J170" s="674">
        <v>825</v>
      </c>
      <c r="K170" s="674">
        <v>142725</v>
      </c>
      <c r="L170" s="674">
        <v>0.85722780126849896</v>
      </c>
      <c r="M170" s="674">
        <v>173</v>
      </c>
      <c r="N170" s="674">
        <v>1040</v>
      </c>
      <c r="O170" s="674">
        <v>180204</v>
      </c>
      <c r="P170" s="664">
        <v>1.0823323082836824</v>
      </c>
      <c r="Q170" s="675">
        <v>173.27307692307693</v>
      </c>
    </row>
    <row r="171" spans="1:17" ht="14.4" customHeight="1" x14ac:dyDescent="0.3">
      <c r="A171" s="658" t="s">
        <v>5465</v>
      </c>
      <c r="B171" s="659" t="s">
        <v>5466</v>
      </c>
      <c r="C171" s="659" t="s">
        <v>4364</v>
      </c>
      <c r="D171" s="659" t="s">
        <v>5561</v>
      </c>
      <c r="E171" s="659" t="s">
        <v>5562</v>
      </c>
      <c r="F171" s="674">
        <v>16</v>
      </c>
      <c r="G171" s="674">
        <v>31904</v>
      </c>
      <c r="H171" s="674">
        <v>1</v>
      </c>
      <c r="I171" s="674">
        <v>1994</v>
      </c>
      <c r="J171" s="674">
        <v>7</v>
      </c>
      <c r="K171" s="674">
        <v>13972</v>
      </c>
      <c r="L171" s="674">
        <v>0.43793881644934807</v>
      </c>
      <c r="M171" s="674">
        <v>1996</v>
      </c>
      <c r="N171" s="674">
        <v>17</v>
      </c>
      <c r="O171" s="674">
        <v>33944</v>
      </c>
      <c r="P171" s="664">
        <v>1.0639418254764292</v>
      </c>
      <c r="Q171" s="675">
        <v>1996.7058823529412</v>
      </c>
    </row>
    <row r="172" spans="1:17" ht="14.4" customHeight="1" x14ac:dyDescent="0.3">
      <c r="A172" s="658" t="s">
        <v>5465</v>
      </c>
      <c r="B172" s="659" t="s">
        <v>5466</v>
      </c>
      <c r="C172" s="659" t="s">
        <v>4364</v>
      </c>
      <c r="D172" s="659" t="s">
        <v>5563</v>
      </c>
      <c r="E172" s="659" t="s">
        <v>5564</v>
      </c>
      <c r="F172" s="674"/>
      <c r="G172" s="674"/>
      <c r="H172" s="674"/>
      <c r="I172" s="674"/>
      <c r="J172" s="674">
        <v>1</v>
      </c>
      <c r="K172" s="674">
        <v>2692</v>
      </c>
      <c r="L172" s="674"/>
      <c r="M172" s="674">
        <v>2692</v>
      </c>
      <c r="N172" s="674">
        <v>2</v>
      </c>
      <c r="O172" s="674">
        <v>5384</v>
      </c>
      <c r="P172" s="664"/>
      <c r="Q172" s="675">
        <v>2692</v>
      </c>
    </row>
    <row r="173" spans="1:17" ht="14.4" customHeight="1" x14ac:dyDescent="0.3">
      <c r="A173" s="658" t="s">
        <v>5465</v>
      </c>
      <c r="B173" s="659" t="s">
        <v>5466</v>
      </c>
      <c r="C173" s="659" t="s">
        <v>4364</v>
      </c>
      <c r="D173" s="659" t="s">
        <v>5565</v>
      </c>
      <c r="E173" s="659" t="s">
        <v>5566</v>
      </c>
      <c r="F173" s="674"/>
      <c r="G173" s="674"/>
      <c r="H173" s="674"/>
      <c r="I173" s="674"/>
      <c r="J173" s="674">
        <v>3</v>
      </c>
      <c r="K173" s="674">
        <v>6228</v>
      </c>
      <c r="L173" s="674"/>
      <c r="M173" s="674">
        <v>2076</v>
      </c>
      <c r="N173" s="674"/>
      <c r="O173" s="674"/>
      <c r="P173" s="664"/>
      <c r="Q173" s="675"/>
    </row>
    <row r="174" spans="1:17" ht="14.4" customHeight="1" x14ac:dyDescent="0.3">
      <c r="A174" s="658" t="s">
        <v>5465</v>
      </c>
      <c r="B174" s="659" t="s">
        <v>5466</v>
      </c>
      <c r="C174" s="659" t="s">
        <v>4364</v>
      </c>
      <c r="D174" s="659" t="s">
        <v>5567</v>
      </c>
      <c r="E174" s="659" t="s">
        <v>5568</v>
      </c>
      <c r="F174" s="674"/>
      <c r="G174" s="674"/>
      <c r="H174" s="674"/>
      <c r="I174" s="674"/>
      <c r="J174" s="674"/>
      <c r="K174" s="674"/>
      <c r="L174" s="674"/>
      <c r="M174" s="674"/>
      <c r="N174" s="674">
        <v>1</v>
      </c>
      <c r="O174" s="674">
        <v>193</v>
      </c>
      <c r="P174" s="664"/>
      <c r="Q174" s="675">
        <v>193</v>
      </c>
    </row>
    <row r="175" spans="1:17" ht="14.4" customHeight="1" x14ac:dyDescent="0.3">
      <c r="A175" s="658" t="s">
        <v>5465</v>
      </c>
      <c r="B175" s="659" t="s">
        <v>5466</v>
      </c>
      <c r="C175" s="659" t="s">
        <v>4364</v>
      </c>
      <c r="D175" s="659" t="s">
        <v>5569</v>
      </c>
      <c r="E175" s="659" t="s">
        <v>5570</v>
      </c>
      <c r="F175" s="674"/>
      <c r="G175" s="674"/>
      <c r="H175" s="674"/>
      <c r="I175" s="674"/>
      <c r="J175" s="674"/>
      <c r="K175" s="674"/>
      <c r="L175" s="674"/>
      <c r="M175" s="674"/>
      <c r="N175" s="674">
        <v>20</v>
      </c>
      <c r="O175" s="674">
        <v>3960</v>
      </c>
      <c r="P175" s="664"/>
      <c r="Q175" s="675">
        <v>198</v>
      </c>
    </row>
    <row r="176" spans="1:17" ht="14.4" customHeight="1" x14ac:dyDescent="0.3">
      <c r="A176" s="658" t="s">
        <v>5465</v>
      </c>
      <c r="B176" s="659" t="s">
        <v>5466</v>
      </c>
      <c r="C176" s="659" t="s">
        <v>4364</v>
      </c>
      <c r="D176" s="659" t="s">
        <v>5571</v>
      </c>
      <c r="E176" s="659" t="s">
        <v>5572</v>
      </c>
      <c r="F176" s="674">
        <v>1</v>
      </c>
      <c r="G176" s="674">
        <v>414</v>
      </c>
      <c r="H176" s="674">
        <v>1</v>
      </c>
      <c r="I176" s="674">
        <v>414</v>
      </c>
      <c r="J176" s="674">
        <v>3</v>
      </c>
      <c r="K176" s="674">
        <v>1245</v>
      </c>
      <c r="L176" s="674">
        <v>3.0072463768115942</v>
      </c>
      <c r="M176" s="674">
        <v>415</v>
      </c>
      <c r="N176" s="674">
        <v>2</v>
      </c>
      <c r="O176" s="674">
        <v>832</v>
      </c>
      <c r="P176" s="664">
        <v>2.0096618357487923</v>
      </c>
      <c r="Q176" s="675">
        <v>416</v>
      </c>
    </row>
    <row r="177" spans="1:17" ht="14.4" customHeight="1" x14ac:dyDescent="0.3">
      <c r="A177" s="658" t="s">
        <v>5465</v>
      </c>
      <c r="B177" s="659" t="s">
        <v>5466</v>
      </c>
      <c r="C177" s="659" t="s">
        <v>4364</v>
      </c>
      <c r="D177" s="659" t="s">
        <v>5573</v>
      </c>
      <c r="E177" s="659" t="s">
        <v>5574</v>
      </c>
      <c r="F177" s="674">
        <v>3</v>
      </c>
      <c r="G177" s="674">
        <v>471</v>
      </c>
      <c r="H177" s="674">
        <v>1</v>
      </c>
      <c r="I177" s="674">
        <v>157</v>
      </c>
      <c r="J177" s="674">
        <v>1</v>
      </c>
      <c r="K177" s="674">
        <v>158</v>
      </c>
      <c r="L177" s="674">
        <v>0.3354564755838641</v>
      </c>
      <c r="M177" s="674">
        <v>158</v>
      </c>
      <c r="N177" s="674">
        <v>1</v>
      </c>
      <c r="O177" s="674">
        <v>158</v>
      </c>
      <c r="P177" s="664">
        <v>0.3354564755838641</v>
      </c>
      <c r="Q177" s="675">
        <v>158</v>
      </c>
    </row>
    <row r="178" spans="1:17" ht="14.4" customHeight="1" x14ac:dyDescent="0.3">
      <c r="A178" s="658" t="s">
        <v>5465</v>
      </c>
      <c r="B178" s="659" t="s">
        <v>5466</v>
      </c>
      <c r="C178" s="659" t="s">
        <v>4364</v>
      </c>
      <c r="D178" s="659" t="s">
        <v>5575</v>
      </c>
      <c r="E178" s="659" t="s">
        <v>5576</v>
      </c>
      <c r="F178" s="674">
        <v>18</v>
      </c>
      <c r="G178" s="674">
        <v>38088</v>
      </c>
      <c r="H178" s="674">
        <v>1</v>
      </c>
      <c r="I178" s="674">
        <v>2116</v>
      </c>
      <c r="J178" s="674">
        <v>5</v>
      </c>
      <c r="K178" s="674">
        <v>10590</v>
      </c>
      <c r="L178" s="674">
        <v>0.27804032766225584</v>
      </c>
      <c r="M178" s="674">
        <v>2118</v>
      </c>
      <c r="N178" s="674">
        <v>25</v>
      </c>
      <c r="O178" s="674">
        <v>52977</v>
      </c>
      <c r="P178" s="664">
        <v>1.3909105229993699</v>
      </c>
      <c r="Q178" s="675">
        <v>2119.08</v>
      </c>
    </row>
    <row r="179" spans="1:17" ht="14.4" customHeight="1" x14ac:dyDescent="0.3">
      <c r="A179" s="658" t="s">
        <v>5465</v>
      </c>
      <c r="B179" s="659" t="s">
        <v>5466</v>
      </c>
      <c r="C179" s="659" t="s">
        <v>4364</v>
      </c>
      <c r="D179" s="659" t="s">
        <v>5577</v>
      </c>
      <c r="E179" s="659" t="s">
        <v>5548</v>
      </c>
      <c r="F179" s="674"/>
      <c r="G179" s="674"/>
      <c r="H179" s="674"/>
      <c r="I179" s="674"/>
      <c r="J179" s="674">
        <v>6</v>
      </c>
      <c r="K179" s="674">
        <v>11184</v>
      </c>
      <c r="L179" s="674"/>
      <c r="M179" s="674">
        <v>1864</v>
      </c>
      <c r="N179" s="674">
        <v>3</v>
      </c>
      <c r="O179" s="674">
        <v>5598</v>
      </c>
      <c r="P179" s="664"/>
      <c r="Q179" s="675">
        <v>1866</v>
      </c>
    </row>
    <row r="180" spans="1:17" ht="14.4" customHeight="1" x14ac:dyDescent="0.3">
      <c r="A180" s="658" t="s">
        <v>5465</v>
      </c>
      <c r="B180" s="659" t="s">
        <v>5466</v>
      </c>
      <c r="C180" s="659" t="s">
        <v>4364</v>
      </c>
      <c r="D180" s="659" t="s">
        <v>5578</v>
      </c>
      <c r="E180" s="659" t="s">
        <v>5579</v>
      </c>
      <c r="F180" s="674"/>
      <c r="G180" s="674"/>
      <c r="H180" s="674"/>
      <c r="I180" s="674"/>
      <c r="J180" s="674">
        <v>5</v>
      </c>
      <c r="K180" s="674">
        <v>41920</v>
      </c>
      <c r="L180" s="674"/>
      <c r="M180" s="674">
        <v>8384</v>
      </c>
      <c r="N180" s="674">
        <v>2</v>
      </c>
      <c r="O180" s="674">
        <v>16779</v>
      </c>
      <c r="P180" s="664"/>
      <c r="Q180" s="675">
        <v>8389.5</v>
      </c>
    </row>
    <row r="181" spans="1:17" ht="14.4" customHeight="1" x14ac:dyDescent="0.3">
      <c r="A181" s="658" t="s">
        <v>5580</v>
      </c>
      <c r="B181" s="659" t="s">
        <v>5581</v>
      </c>
      <c r="C181" s="659" t="s">
        <v>4364</v>
      </c>
      <c r="D181" s="659" t="s">
        <v>5582</v>
      </c>
      <c r="E181" s="659" t="s">
        <v>5583</v>
      </c>
      <c r="F181" s="674">
        <v>216</v>
      </c>
      <c r="G181" s="674">
        <v>43632</v>
      </c>
      <c r="H181" s="674">
        <v>1</v>
      </c>
      <c r="I181" s="674">
        <v>202</v>
      </c>
      <c r="J181" s="674">
        <v>291</v>
      </c>
      <c r="K181" s="674">
        <v>59073</v>
      </c>
      <c r="L181" s="674">
        <v>1.3538916391639164</v>
      </c>
      <c r="M181" s="674">
        <v>203</v>
      </c>
      <c r="N181" s="674">
        <v>337</v>
      </c>
      <c r="O181" s="674">
        <v>68647</v>
      </c>
      <c r="P181" s="664">
        <v>1.5733177484415108</v>
      </c>
      <c r="Q181" s="675">
        <v>203.70029673590506</v>
      </c>
    </row>
    <row r="182" spans="1:17" ht="14.4" customHeight="1" x14ac:dyDescent="0.3">
      <c r="A182" s="658" t="s">
        <v>5580</v>
      </c>
      <c r="B182" s="659" t="s">
        <v>5581</v>
      </c>
      <c r="C182" s="659" t="s">
        <v>4364</v>
      </c>
      <c r="D182" s="659" t="s">
        <v>5584</v>
      </c>
      <c r="E182" s="659" t="s">
        <v>5583</v>
      </c>
      <c r="F182" s="674"/>
      <c r="G182" s="674"/>
      <c r="H182" s="674"/>
      <c r="I182" s="674"/>
      <c r="J182" s="674"/>
      <c r="K182" s="674"/>
      <c r="L182" s="674"/>
      <c r="M182" s="674"/>
      <c r="N182" s="674">
        <v>2</v>
      </c>
      <c r="O182" s="674">
        <v>170</v>
      </c>
      <c r="P182" s="664"/>
      <c r="Q182" s="675">
        <v>85</v>
      </c>
    </row>
    <row r="183" spans="1:17" ht="14.4" customHeight="1" x14ac:dyDescent="0.3">
      <c r="A183" s="658" t="s">
        <v>5580</v>
      </c>
      <c r="B183" s="659" t="s">
        <v>5581</v>
      </c>
      <c r="C183" s="659" t="s">
        <v>4364</v>
      </c>
      <c r="D183" s="659" t="s">
        <v>5585</v>
      </c>
      <c r="E183" s="659" t="s">
        <v>5586</v>
      </c>
      <c r="F183" s="674">
        <v>43</v>
      </c>
      <c r="G183" s="674">
        <v>12513</v>
      </c>
      <c r="H183" s="674">
        <v>1</v>
      </c>
      <c r="I183" s="674">
        <v>291</v>
      </c>
      <c r="J183" s="674">
        <v>156</v>
      </c>
      <c r="K183" s="674">
        <v>45552</v>
      </c>
      <c r="L183" s="674">
        <v>3.6403740110285305</v>
      </c>
      <c r="M183" s="674">
        <v>292</v>
      </c>
      <c r="N183" s="674">
        <v>254</v>
      </c>
      <c r="O183" s="674">
        <v>74302</v>
      </c>
      <c r="P183" s="664">
        <v>5.9379844961240309</v>
      </c>
      <c r="Q183" s="675">
        <v>292.5275590551181</v>
      </c>
    </row>
    <row r="184" spans="1:17" ht="14.4" customHeight="1" x14ac:dyDescent="0.3">
      <c r="A184" s="658" t="s">
        <v>5580</v>
      </c>
      <c r="B184" s="659" t="s">
        <v>5581</v>
      </c>
      <c r="C184" s="659" t="s">
        <v>4364</v>
      </c>
      <c r="D184" s="659" t="s">
        <v>5587</v>
      </c>
      <c r="E184" s="659" t="s">
        <v>5588</v>
      </c>
      <c r="F184" s="674"/>
      <c r="G184" s="674"/>
      <c r="H184" s="674"/>
      <c r="I184" s="674"/>
      <c r="J184" s="674"/>
      <c r="K184" s="674"/>
      <c r="L184" s="674"/>
      <c r="M184" s="674"/>
      <c r="N184" s="674">
        <v>3</v>
      </c>
      <c r="O184" s="674">
        <v>279</v>
      </c>
      <c r="P184" s="664"/>
      <c r="Q184" s="675">
        <v>93</v>
      </c>
    </row>
    <row r="185" spans="1:17" ht="14.4" customHeight="1" x14ac:dyDescent="0.3">
      <c r="A185" s="658" t="s">
        <v>5580</v>
      </c>
      <c r="B185" s="659" t="s">
        <v>5581</v>
      </c>
      <c r="C185" s="659" t="s">
        <v>4364</v>
      </c>
      <c r="D185" s="659" t="s">
        <v>5589</v>
      </c>
      <c r="E185" s="659" t="s">
        <v>5590</v>
      </c>
      <c r="F185" s="674">
        <v>231</v>
      </c>
      <c r="G185" s="674">
        <v>30723</v>
      </c>
      <c r="H185" s="674">
        <v>1</v>
      </c>
      <c r="I185" s="674">
        <v>133</v>
      </c>
      <c r="J185" s="674">
        <v>212</v>
      </c>
      <c r="K185" s="674">
        <v>28408</v>
      </c>
      <c r="L185" s="674">
        <v>0.92464928555154124</v>
      </c>
      <c r="M185" s="674">
        <v>134</v>
      </c>
      <c r="N185" s="674">
        <v>262</v>
      </c>
      <c r="O185" s="674">
        <v>35178</v>
      </c>
      <c r="P185" s="664">
        <v>1.1450053705692804</v>
      </c>
      <c r="Q185" s="675">
        <v>134.26717557251908</v>
      </c>
    </row>
    <row r="186" spans="1:17" ht="14.4" customHeight="1" x14ac:dyDescent="0.3">
      <c r="A186" s="658" t="s">
        <v>5580</v>
      </c>
      <c r="B186" s="659" t="s">
        <v>5581</v>
      </c>
      <c r="C186" s="659" t="s">
        <v>4364</v>
      </c>
      <c r="D186" s="659" t="s">
        <v>5591</v>
      </c>
      <c r="E186" s="659" t="s">
        <v>5590</v>
      </c>
      <c r="F186" s="674"/>
      <c r="G186" s="674"/>
      <c r="H186" s="674"/>
      <c r="I186" s="674"/>
      <c r="J186" s="674">
        <v>1</v>
      </c>
      <c r="K186" s="674">
        <v>175</v>
      </c>
      <c r="L186" s="674"/>
      <c r="M186" s="674">
        <v>175</v>
      </c>
      <c r="N186" s="674"/>
      <c r="O186" s="674"/>
      <c r="P186" s="664"/>
      <c r="Q186" s="675"/>
    </row>
    <row r="187" spans="1:17" ht="14.4" customHeight="1" x14ac:dyDescent="0.3">
      <c r="A187" s="658" t="s">
        <v>5580</v>
      </c>
      <c r="B187" s="659" t="s">
        <v>5581</v>
      </c>
      <c r="C187" s="659" t="s">
        <v>4364</v>
      </c>
      <c r="D187" s="659" t="s">
        <v>5592</v>
      </c>
      <c r="E187" s="659" t="s">
        <v>5593</v>
      </c>
      <c r="F187" s="674">
        <v>3</v>
      </c>
      <c r="G187" s="674">
        <v>474</v>
      </c>
      <c r="H187" s="674">
        <v>1</v>
      </c>
      <c r="I187" s="674">
        <v>158</v>
      </c>
      <c r="J187" s="674">
        <v>8</v>
      </c>
      <c r="K187" s="674">
        <v>1272</v>
      </c>
      <c r="L187" s="674">
        <v>2.6835443037974684</v>
      </c>
      <c r="M187" s="674">
        <v>159</v>
      </c>
      <c r="N187" s="674">
        <v>8</v>
      </c>
      <c r="O187" s="674">
        <v>1274</v>
      </c>
      <c r="P187" s="664">
        <v>2.6877637130801686</v>
      </c>
      <c r="Q187" s="675">
        <v>159.25</v>
      </c>
    </row>
    <row r="188" spans="1:17" ht="14.4" customHeight="1" x14ac:dyDescent="0.3">
      <c r="A188" s="658" t="s">
        <v>5580</v>
      </c>
      <c r="B188" s="659" t="s">
        <v>5581</v>
      </c>
      <c r="C188" s="659" t="s">
        <v>4364</v>
      </c>
      <c r="D188" s="659" t="s">
        <v>5594</v>
      </c>
      <c r="E188" s="659" t="s">
        <v>5595</v>
      </c>
      <c r="F188" s="674">
        <v>2</v>
      </c>
      <c r="G188" s="674">
        <v>764</v>
      </c>
      <c r="H188" s="674">
        <v>1</v>
      </c>
      <c r="I188" s="674">
        <v>382</v>
      </c>
      <c r="J188" s="674">
        <v>3</v>
      </c>
      <c r="K188" s="674">
        <v>1146</v>
      </c>
      <c r="L188" s="674">
        <v>1.5</v>
      </c>
      <c r="M188" s="674">
        <v>382</v>
      </c>
      <c r="N188" s="674">
        <v>12</v>
      </c>
      <c r="O188" s="674">
        <v>4589</v>
      </c>
      <c r="P188" s="664">
        <v>6.0065445026178015</v>
      </c>
      <c r="Q188" s="675">
        <v>382.41666666666669</v>
      </c>
    </row>
    <row r="189" spans="1:17" ht="14.4" customHeight="1" x14ac:dyDescent="0.3">
      <c r="A189" s="658" t="s">
        <v>5580</v>
      </c>
      <c r="B189" s="659" t="s">
        <v>5581</v>
      </c>
      <c r="C189" s="659" t="s">
        <v>4364</v>
      </c>
      <c r="D189" s="659" t="s">
        <v>5596</v>
      </c>
      <c r="E189" s="659" t="s">
        <v>5597</v>
      </c>
      <c r="F189" s="674">
        <v>13</v>
      </c>
      <c r="G189" s="674">
        <v>3393</v>
      </c>
      <c r="H189" s="674">
        <v>1</v>
      </c>
      <c r="I189" s="674">
        <v>261</v>
      </c>
      <c r="J189" s="674">
        <v>28</v>
      </c>
      <c r="K189" s="674">
        <v>7336</v>
      </c>
      <c r="L189" s="674">
        <v>2.1620984379605068</v>
      </c>
      <c r="M189" s="674">
        <v>262</v>
      </c>
      <c r="N189" s="674">
        <v>58</v>
      </c>
      <c r="O189" s="674">
        <v>15253</v>
      </c>
      <c r="P189" s="664">
        <v>4.4954317712938403</v>
      </c>
      <c r="Q189" s="675">
        <v>262.98275862068965</v>
      </c>
    </row>
    <row r="190" spans="1:17" ht="14.4" customHeight="1" x14ac:dyDescent="0.3">
      <c r="A190" s="658" t="s">
        <v>5580</v>
      </c>
      <c r="B190" s="659" t="s">
        <v>5581</v>
      </c>
      <c r="C190" s="659" t="s">
        <v>4364</v>
      </c>
      <c r="D190" s="659" t="s">
        <v>5598</v>
      </c>
      <c r="E190" s="659" t="s">
        <v>5599</v>
      </c>
      <c r="F190" s="674">
        <v>49</v>
      </c>
      <c r="G190" s="674">
        <v>6860</v>
      </c>
      <c r="H190" s="674">
        <v>1</v>
      </c>
      <c r="I190" s="674">
        <v>140</v>
      </c>
      <c r="J190" s="674">
        <v>38</v>
      </c>
      <c r="K190" s="674">
        <v>5358</v>
      </c>
      <c r="L190" s="674">
        <v>0.7810495626822157</v>
      </c>
      <c r="M190" s="674">
        <v>141</v>
      </c>
      <c r="N190" s="674">
        <v>63</v>
      </c>
      <c r="O190" s="674">
        <v>8883</v>
      </c>
      <c r="P190" s="664">
        <v>1.2948979591836736</v>
      </c>
      <c r="Q190" s="675">
        <v>141</v>
      </c>
    </row>
    <row r="191" spans="1:17" ht="14.4" customHeight="1" x14ac:dyDescent="0.3">
      <c r="A191" s="658" t="s">
        <v>5580</v>
      </c>
      <c r="B191" s="659" t="s">
        <v>5581</v>
      </c>
      <c r="C191" s="659" t="s">
        <v>4364</v>
      </c>
      <c r="D191" s="659" t="s">
        <v>5600</v>
      </c>
      <c r="E191" s="659" t="s">
        <v>5599</v>
      </c>
      <c r="F191" s="674">
        <v>231</v>
      </c>
      <c r="G191" s="674">
        <v>18018</v>
      </c>
      <c r="H191" s="674">
        <v>1</v>
      </c>
      <c r="I191" s="674">
        <v>78</v>
      </c>
      <c r="J191" s="674">
        <v>212</v>
      </c>
      <c r="K191" s="674">
        <v>16536</v>
      </c>
      <c r="L191" s="674">
        <v>0.91774891774891776</v>
      </c>
      <c r="M191" s="674">
        <v>78</v>
      </c>
      <c r="N191" s="674">
        <v>262</v>
      </c>
      <c r="O191" s="674">
        <v>20436</v>
      </c>
      <c r="P191" s="664">
        <v>1.1341991341991342</v>
      </c>
      <c r="Q191" s="675">
        <v>78</v>
      </c>
    </row>
    <row r="192" spans="1:17" ht="14.4" customHeight="1" x14ac:dyDescent="0.3">
      <c r="A192" s="658" t="s">
        <v>5580</v>
      </c>
      <c r="B192" s="659" t="s">
        <v>5581</v>
      </c>
      <c r="C192" s="659" t="s">
        <v>4364</v>
      </c>
      <c r="D192" s="659" t="s">
        <v>5601</v>
      </c>
      <c r="E192" s="659" t="s">
        <v>5602</v>
      </c>
      <c r="F192" s="674">
        <v>49</v>
      </c>
      <c r="G192" s="674">
        <v>14798</v>
      </c>
      <c r="H192" s="674">
        <v>1</v>
      </c>
      <c r="I192" s="674">
        <v>302</v>
      </c>
      <c r="J192" s="674">
        <v>38</v>
      </c>
      <c r="K192" s="674">
        <v>11514</v>
      </c>
      <c r="L192" s="674">
        <v>0.77807811866468446</v>
      </c>
      <c r="M192" s="674">
        <v>303</v>
      </c>
      <c r="N192" s="674">
        <v>62</v>
      </c>
      <c r="O192" s="674">
        <v>18855</v>
      </c>
      <c r="P192" s="664">
        <v>1.2741586700905527</v>
      </c>
      <c r="Q192" s="675">
        <v>304.11290322580646</v>
      </c>
    </row>
    <row r="193" spans="1:17" ht="14.4" customHeight="1" x14ac:dyDescent="0.3">
      <c r="A193" s="658" t="s">
        <v>5580</v>
      </c>
      <c r="B193" s="659" t="s">
        <v>5581</v>
      </c>
      <c r="C193" s="659" t="s">
        <v>4364</v>
      </c>
      <c r="D193" s="659" t="s">
        <v>5603</v>
      </c>
      <c r="E193" s="659" t="s">
        <v>5604</v>
      </c>
      <c r="F193" s="674">
        <v>3</v>
      </c>
      <c r="G193" s="674">
        <v>1458</v>
      </c>
      <c r="H193" s="674">
        <v>1</v>
      </c>
      <c r="I193" s="674">
        <v>486</v>
      </c>
      <c r="J193" s="674">
        <v>7</v>
      </c>
      <c r="K193" s="674">
        <v>3402</v>
      </c>
      <c r="L193" s="674">
        <v>2.3333333333333335</v>
      </c>
      <c r="M193" s="674">
        <v>486</v>
      </c>
      <c r="N193" s="674">
        <v>14</v>
      </c>
      <c r="O193" s="674">
        <v>6807</v>
      </c>
      <c r="P193" s="664">
        <v>4.6687242798353905</v>
      </c>
      <c r="Q193" s="675">
        <v>486.21428571428572</v>
      </c>
    </row>
    <row r="194" spans="1:17" ht="14.4" customHeight="1" x14ac:dyDescent="0.3">
      <c r="A194" s="658" t="s">
        <v>5580</v>
      </c>
      <c r="B194" s="659" t="s">
        <v>5581</v>
      </c>
      <c r="C194" s="659" t="s">
        <v>4364</v>
      </c>
      <c r="D194" s="659" t="s">
        <v>5605</v>
      </c>
      <c r="E194" s="659" t="s">
        <v>5606</v>
      </c>
      <c r="F194" s="674">
        <v>147</v>
      </c>
      <c r="G194" s="674">
        <v>23373</v>
      </c>
      <c r="H194" s="674">
        <v>1</v>
      </c>
      <c r="I194" s="674">
        <v>159</v>
      </c>
      <c r="J194" s="674">
        <v>150</v>
      </c>
      <c r="K194" s="674">
        <v>24000</v>
      </c>
      <c r="L194" s="674">
        <v>1.0268258246694904</v>
      </c>
      <c r="M194" s="674">
        <v>160</v>
      </c>
      <c r="N194" s="674">
        <v>150</v>
      </c>
      <c r="O194" s="674">
        <v>24035</v>
      </c>
      <c r="P194" s="664">
        <v>1.0283232789971335</v>
      </c>
      <c r="Q194" s="675">
        <v>160.23333333333332</v>
      </c>
    </row>
    <row r="195" spans="1:17" ht="14.4" customHeight="1" x14ac:dyDescent="0.3">
      <c r="A195" s="658" t="s">
        <v>5580</v>
      </c>
      <c r="B195" s="659" t="s">
        <v>5581</v>
      </c>
      <c r="C195" s="659" t="s">
        <v>4364</v>
      </c>
      <c r="D195" s="659" t="s">
        <v>5607</v>
      </c>
      <c r="E195" s="659" t="s">
        <v>5583</v>
      </c>
      <c r="F195" s="674">
        <v>632</v>
      </c>
      <c r="G195" s="674">
        <v>44240</v>
      </c>
      <c r="H195" s="674">
        <v>1</v>
      </c>
      <c r="I195" s="674">
        <v>70</v>
      </c>
      <c r="J195" s="674">
        <v>556</v>
      </c>
      <c r="K195" s="674">
        <v>38920</v>
      </c>
      <c r="L195" s="674">
        <v>0.879746835443038</v>
      </c>
      <c r="M195" s="674">
        <v>70</v>
      </c>
      <c r="N195" s="674">
        <v>669</v>
      </c>
      <c r="O195" s="674">
        <v>47019</v>
      </c>
      <c r="P195" s="664">
        <v>1.0628164556962025</v>
      </c>
      <c r="Q195" s="675">
        <v>70.282511210762337</v>
      </c>
    </row>
    <row r="196" spans="1:17" ht="14.4" customHeight="1" x14ac:dyDescent="0.3">
      <c r="A196" s="658" t="s">
        <v>5580</v>
      </c>
      <c r="B196" s="659" t="s">
        <v>5581</v>
      </c>
      <c r="C196" s="659" t="s">
        <v>4364</v>
      </c>
      <c r="D196" s="659" t="s">
        <v>5608</v>
      </c>
      <c r="E196" s="659" t="s">
        <v>5609</v>
      </c>
      <c r="F196" s="674">
        <v>1</v>
      </c>
      <c r="G196" s="674">
        <v>1186</v>
      </c>
      <c r="H196" s="674">
        <v>1</v>
      </c>
      <c r="I196" s="674">
        <v>1186</v>
      </c>
      <c r="J196" s="674">
        <v>5</v>
      </c>
      <c r="K196" s="674">
        <v>5945</v>
      </c>
      <c r="L196" s="674">
        <v>5.0126475548060707</v>
      </c>
      <c r="M196" s="674">
        <v>1189</v>
      </c>
      <c r="N196" s="674">
        <v>11</v>
      </c>
      <c r="O196" s="674">
        <v>13087</v>
      </c>
      <c r="P196" s="664">
        <v>11.034569983136594</v>
      </c>
      <c r="Q196" s="675">
        <v>1189.7272727272727</v>
      </c>
    </row>
    <row r="197" spans="1:17" ht="14.4" customHeight="1" x14ac:dyDescent="0.3">
      <c r="A197" s="658" t="s">
        <v>5580</v>
      </c>
      <c r="B197" s="659" t="s">
        <v>5581</v>
      </c>
      <c r="C197" s="659" t="s">
        <v>4364</v>
      </c>
      <c r="D197" s="659" t="s">
        <v>5610</v>
      </c>
      <c r="E197" s="659" t="s">
        <v>5611</v>
      </c>
      <c r="F197" s="674">
        <v>1</v>
      </c>
      <c r="G197" s="674">
        <v>107</v>
      </c>
      <c r="H197" s="674">
        <v>1</v>
      </c>
      <c r="I197" s="674">
        <v>107</v>
      </c>
      <c r="J197" s="674">
        <v>6</v>
      </c>
      <c r="K197" s="674">
        <v>648</v>
      </c>
      <c r="L197" s="674">
        <v>6.05607476635514</v>
      </c>
      <c r="M197" s="674">
        <v>108</v>
      </c>
      <c r="N197" s="674">
        <v>6</v>
      </c>
      <c r="O197" s="674">
        <v>649</v>
      </c>
      <c r="P197" s="664">
        <v>6.0654205607476639</v>
      </c>
      <c r="Q197" s="675">
        <v>108.16666666666667</v>
      </c>
    </row>
    <row r="198" spans="1:17" ht="14.4" customHeight="1" x14ac:dyDescent="0.3">
      <c r="A198" s="658" t="s">
        <v>5580</v>
      </c>
      <c r="B198" s="659" t="s">
        <v>5581</v>
      </c>
      <c r="C198" s="659" t="s">
        <v>4364</v>
      </c>
      <c r="D198" s="659" t="s">
        <v>5612</v>
      </c>
      <c r="E198" s="659" t="s">
        <v>5613</v>
      </c>
      <c r="F198" s="674">
        <v>1</v>
      </c>
      <c r="G198" s="674">
        <v>143</v>
      </c>
      <c r="H198" s="674">
        <v>1</v>
      </c>
      <c r="I198" s="674">
        <v>143</v>
      </c>
      <c r="J198" s="674"/>
      <c r="K198" s="674"/>
      <c r="L198" s="674"/>
      <c r="M198" s="674"/>
      <c r="N198" s="674"/>
      <c r="O198" s="674"/>
      <c r="P198" s="664"/>
      <c r="Q198" s="675"/>
    </row>
    <row r="199" spans="1:17" ht="14.4" customHeight="1" x14ac:dyDescent="0.3">
      <c r="A199" s="658" t="s">
        <v>5614</v>
      </c>
      <c r="B199" s="659" t="s">
        <v>5615</v>
      </c>
      <c r="C199" s="659" t="s">
        <v>4364</v>
      </c>
      <c r="D199" s="659" t="s">
        <v>5616</v>
      </c>
      <c r="E199" s="659" t="s">
        <v>5617</v>
      </c>
      <c r="F199" s="674">
        <v>4</v>
      </c>
      <c r="G199" s="674">
        <v>212</v>
      </c>
      <c r="H199" s="674">
        <v>1</v>
      </c>
      <c r="I199" s="674">
        <v>53</v>
      </c>
      <c r="J199" s="674">
        <v>26</v>
      </c>
      <c r="K199" s="674">
        <v>1378</v>
      </c>
      <c r="L199" s="674">
        <v>6.5</v>
      </c>
      <c r="M199" s="674">
        <v>53</v>
      </c>
      <c r="N199" s="674">
        <v>14</v>
      </c>
      <c r="O199" s="674">
        <v>750</v>
      </c>
      <c r="P199" s="664">
        <v>3.5377358490566038</v>
      </c>
      <c r="Q199" s="675">
        <v>53.571428571428569</v>
      </c>
    </row>
    <row r="200" spans="1:17" ht="14.4" customHeight="1" x14ac:dyDescent="0.3">
      <c r="A200" s="658" t="s">
        <v>5614</v>
      </c>
      <c r="B200" s="659" t="s">
        <v>5615</v>
      </c>
      <c r="C200" s="659" t="s">
        <v>4364</v>
      </c>
      <c r="D200" s="659" t="s">
        <v>5618</v>
      </c>
      <c r="E200" s="659" t="s">
        <v>5619</v>
      </c>
      <c r="F200" s="674">
        <v>12</v>
      </c>
      <c r="G200" s="674">
        <v>1440</v>
      </c>
      <c r="H200" s="674">
        <v>1</v>
      </c>
      <c r="I200" s="674">
        <v>120</v>
      </c>
      <c r="J200" s="674">
        <v>4</v>
      </c>
      <c r="K200" s="674">
        <v>484</v>
      </c>
      <c r="L200" s="674">
        <v>0.33611111111111114</v>
      </c>
      <c r="M200" s="674">
        <v>121</v>
      </c>
      <c r="N200" s="674">
        <v>18</v>
      </c>
      <c r="O200" s="674">
        <v>2184</v>
      </c>
      <c r="P200" s="664">
        <v>1.5166666666666666</v>
      </c>
      <c r="Q200" s="675">
        <v>121.33333333333333</v>
      </c>
    </row>
    <row r="201" spans="1:17" ht="14.4" customHeight="1" x14ac:dyDescent="0.3">
      <c r="A201" s="658" t="s">
        <v>5614</v>
      </c>
      <c r="B201" s="659" t="s">
        <v>5615</v>
      </c>
      <c r="C201" s="659" t="s">
        <v>4364</v>
      </c>
      <c r="D201" s="659" t="s">
        <v>5620</v>
      </c>
      <c r="E201" s="659" t="s">
        <v>5621</v>
      </c>
      <c r="F201" s="674">
        <v>4</v>
      </c>
      <c r="G201" s="674">
        <v>668</v>
      </c>
      <c r="H201" s="674">
        <v>1</v>
      </c>
      <c r="I201" s="674">
        <v>167</v>
      </c>
      <c r="J201" s="674">
        <v>5</v>
      </c>
      <c r="K201" s="674">
        <v>840</v>
      </c>
      <c r="L201" s="674">
        <v>1.2574850299401197</v>
      </c>
      <c r="M201" s="674">
        <v>168</v>
      </c>
      <c r="N201" s="674">
        <v>3</v>
      </c>
      <c r="O201" s="674">
        <v>504</v>
      </c>
      <c r="P201" s="664">
        <v>0.75449101796407181</v>
      </c>
      <c r="Q201" s="675">
        <v>168</v>
      </c>
    </row>
    <row r="202" spans="1:17" ht="14.4" customHeight="1" x14ac:dyDescent="0.3">
      <c r="A202" s="658" t="s">
        <v>5614</v>
      </c>
      <c r="B202" s="659" t="s">
        <v>5615</v>
      </c>
      <c r="C202" s="659" t="s">
        <v>4364</v>
      </c>
      <c r="D202" s="659" t="s">
        <v>5622</v>
      </c>
      <c r="E202" s="659" t="s">
        <v>5623</v>
      </c>
      <c r="F202" s="674">
        <v>6</v>
      </c>
      <c r="G202" s="674">
        <v>1878</v>
      </c>
      <c r="H202" s="674">
        <v>1</v>
      </c>
      <c r="I202" s="674">
        <v>313</v>
      </c>
      <c r="J202" s="674">
        <v>17</v>
      </c>
      <c r="K202" s="674">
        <v>5372</v>
      </c>
      <c r="L202" s="674">
        <v>2.8604898828540999</v>
      </c>
      <c r="M202" s="674">
        <v>316</v>
      </c>
      <c r="N202" s="674">
        <v>16</v>
      </c>
      <c r="O202" s="674">
        <v>5060</v>
      </c>
      <c r="P202" s="664">
        <v>2.6943556975505856</v>
      </c>
      <c r="Q202" s="675">
        <v>316.25</v>
      </c>
    </row>
    <row r="203" spans="1:17" ht="14.4" customHeight="1" x14ac:dyDescent="0.3">
      <c r="A203" s="658" t="s">
        <v>5614</v>
      </c>
      <c r="B203" s="659" t="s">
        <v>5615</v>
      </c>
      <c r="C203" s="659" t="s">
        <v>4364</v>
      </c>
      <c r="D203" s="659" t="s">
        <v>5624</v>
      </c>
      <c r="E203" s="659" t="s">
        <v>5625</v>
      </c>
      <c r="F203" s="674">
        <v>24</v>
      </c>
      <c r="G203" s="674">
        <v>8088</v>
      </c>
      <c r="H203" s="674">
        <v>1</v>
      </c>
      <c r="I203" s="674">
        <v>337</v>
      </c>
      <c r="J203" s="674">
        <v>1</v>
      </c>
      <c r="K203" s="674">
        <v>338</v>
      </c>
      <c r="L203" s="674">
        <v>4.1790306627101877E-2</v>
      </c>
      <c r="M203" s="674">
        <v>338</v>
      </c>
      <c r="N203" s="674"/>
      <c r="O203" s="674"/>
      <c r="P203" s="664"/>
      <c r="Q203" s="675"/>
    </row>
    <row r="204" spans="1:17" ht="14.4" customHeight="1" x14ac:dyDescent="0.3">
      <c r="A204" s="658" t="s">
        <v>5614</v>
      </c>
      <c r="B204" s="659" t="s">
        <v>5615</v>
      </c>
      <c r="C204" s="659" t="s">
        <v>4364</v>
      </c>
      <c r="D204" s="659" t="s">
        <v>5626</v>
      </c>
      <c r="E204" s="659" t="s">
        <v>5627</v>
      </c>
      <c r="F204" s="674"/>
      <c r="G204" s="674"/>
      <c r="H204" s="674"/>
      <c r="I204" s="674"/>
      <c r="J204" s="674">
        <v>1</v>
      </c>
      <c r="K204" s="674">
        <v>365</v>
      </c>
      <c r="L204" s="674"/>
      <c r="M204" s="674">
        <v>365</v>
      </c>
      <c r="N204" s="674">
        <v>1</v>
      </c>
      <c r="O204" s="674">
        <v>373</v>
      </c>
      <c r="P204" s="664"/>
      <c r="Q204" s="675">
        <v>373</v>
      </c>
    </row>
    <row r="205" spans="1:17" ht="14.4" customHeight="1" x14ac:dyDescent="0.3">
      <c r="A205" s="658" t="s">
        <v>5614</v>
      </c>
      <c r="B205" s="659" t="s">
        <v>5615</v>
      </c>
      <c r="C205" s="659" t="s">
        <v>4364</v>
      </c>
      <c r="D205" s="659" t="s">
        <v>5258</v>
      </c>
      <c r="E205" s="659" t="s">
        <v>5259</v>
      </c>
      <c r="F205" s="674"/>
      <c r="G205" s="674"/>
      <c r="H205" s="674"/>
      <c r="I205" s="674"/>
      <c r="J205" s="674">
        <v>1</v>
      </c>
      <c r="K205" s="674">
        <v>664</v>
      </c>
      <c r="L205" s="674"/>
      <c r="M205" s="674">
        <v>664</v>
      </c>
      <c r="N205" s="674">
        <v>1</v>
      </c>
      <c r="O205" s="674">
        <v>672</v>
      </c>
      <c r="P205" s="664"/>
      <c r="Q205" s="675">
        <v>672</v>
      </c>
    </row>
    <row r="206" spans="1:17" ht="14.4" customHeight="1" x14ac:dyDescent="0.3">
      <c r="A206" s="658" t="s">
        <v>5614</v>
      </c>
      <c r="B206" s="659" t="s">
        <v>5615</v>
      </c>
      <c r="C206" s="659" t="s">
        <v>4364</v>
      </c>
      <c r="D206" s="659" t="s">
        <v>5628</v>
      </c>
      <c r="E206" s="659" t="s">
        <v>5629</v>
      </c>
      <c r="F206" s="674">
        <v>9</v>
      </c>
      <c r="G206" s="674">
        <v>2520</v>
      </c>
      <c r="H206" s="674">
        <v>1</v>
      </c>
      <c r="I206" s="674">
        <v>280</v>
      </c>
      <c r="J206" s="674">
        <v>7</v>
      </c>
      <c r="K206" s="674">
        <v>1967</v>
      </c>
      <c r="L206" s="674">
        <v>0.78055555555555556</v>
      </c>
      <c r="M206" s="674">
        <v>281</v>
      </c>
      <c r="N206" s="674">
        <v>14</v>
      </c>
      <c r="O206" s="674">
        <v>3952</v>
      </c>
      <c r="P206" s="664">
        <v>1.5682539682539682</v>
      </c>
      <c r="Q206" s="675">
        <v>282.28571428571428</v>
      </c>
    </row>
    <row r="207" spans="1:17" ht="14.4" customHeight="1" x14ac:dyDescent="0.3">
      <c r="A207" s="658" t="s">
        <v>5614</v>
      </c>
      <c r="B207" s="659" t="s">
        <v>5615</v>
      </c>
      <c r="C207" s="659" t="s">
        <v>4364</v>
      </c>
      <c r="D207" s="659" t="s">
        <v>5630</v>
      </c>
      <c r="E207" s="659" t="s">
        <v>5631</v>
      </c>
      <c r="F207" s="674">
        <v>1</v>
      </c>
      <c r="G207" s="674">
        <v>453</v>
      </c>
      <c r="H207" s="674">
        <v>1</v>
      </c>
      <c r="I207" s="674">
        <v>453</v>
      </c>
      <c r="J207" s="674">
        <v>2</v>
      </c>
      <c r="K207" s="674">
        <v>912</v>
      </c>
      <c r="L207" s="674">
        <v>2.0132450331125828</v>
      </c>
      <c r="M207" s="674">
        <v>456</v>
      </c>
      <c r="N207" s="674">
        <v>4</v>
      </c>
      <c r="O207" s="674">
        <v>1824</v>
      </c>
      <c r="P207" s="664">
        <v>4.0264900662251657</v>
      </c>
      <c r="Q207" s="675">
        <v>456</v>
      </c>
    </row>
    <row r="208" spans="1:17" ht="14.4" customHeight="1" x14ac:dyDescent="0.3">
      <c r="A208" s="658" t="s">
        <v>5614</v>
      </c>
      <c r="B208" s="659" t="s">
        <v>5615</v>
      </c>
      <c r="C208" s="659" t="s">
        <v>4364</v>
      </c>
      <c r="D208" s="659" t="s">
        <v>5632</v>
      </c>
      <c r="E208" s="659" t="s">
        <v>5633</v>
      </c>
      <c r="F208" s="674">
        <v>10</v>
      </c>
      <c r="G208" s="674">
        <v>3450</v>
      </c>
      <c r="H208" s="674">
        <v>1</v>
      </c>
      <c r="I208" s="674">
        <v>345</v>
      </c>
      <c r="J208" s="674">
        <v>11</v>
      </c>
      <c r="K208" s="674">
        <v>3828</v>
      </c>
      <c r="L208" s="674">
        <v>1.1095652173913044</v>
      </c>
      <c r="M208" s="674">
        <v>348</v>
      </c>
      <c r="N208" s="674">
        <v>19</v>
      </c>
      <c r="O208" s="674">
        <v>6654</v>
      </c>
      <c r="P208" s="664">
        <v>1.9286956521739131</v>
      </c>
      <c r="Q208" s="675">
        <v>350.21052631578948</v>
      </c>
    </row>
    <row r="209" spans="1:17" ht="14.4" customHeight="1" x14ac:dyDescent="0.3">
      <c r="A209" s="658" t="s">
        <v>5614</v>
      </c>
      <c r="B209" s="659" t="s">
        <v>5615</v>
      </c>
      <c r="C209" s="659" t="s">
        <v>4364</v>
      </c>
      <c r="D209" s="659" t="s">
        <v>5634</v>
      </c>
      <c r="E209" s="659" t="s">
        <v>5635</v>
      </c>
      <c r="F209" s="674"/>
      <c r="G209" s="674"/>
      <c r="H209" s="674"/>
      <c r="I209" s="674"/>
      <c r="J209" s="674"/>
      <c r="K209" s="674"/>
      <c r="L209" s="674"/>
      <c r="M209" s="674"/>
      <c r="N209" s="674">
        <v>1</v>
      </c>
      <c r="O209" s="674">
        <v>103</v>
      </c>
      <c r="P209" s="664"/>
      <c r="Q209" s="675">
        <v>103</v>
      </c>
    </row>
    <row r="210" spans="1:17" ht="14.4" customHeight="1" x14ac:dyDescent="0.3">
      <c r="A210" s="658" t="s">
        <v>5614</v>
      </c>
      <c r="B210" s="659" t="s">
        <v>5615</v>
      </c>
      <c r="C210" s="659" t="s">
        <v>4364</v>
      </c>
      <c r="D210" s="659" t="s">
        <v>5636</v>
      </c>
      <c r="E210" s="659" t="s">
        <v>5637</v>
      </c>
      <c r="F210" s="674"/>
      <c r="G210" s="674"/>
      <c r="H210" s="674"/>
      <c r="I210" s="674"/>
      <c r="J210" s="674">
        <v>2</v>
      </c>
      <c r="K210" s="674">
        <v>230</v>
      </c>
      <c r="L210" s="674"/>
      <c r="M210" s="674">
        <v>115</v>
      </c>
      <c r="N210" s="674">
        <v>1</v>
      </c>
      <c r="O210" s="674">
        <v>116</v>
      </c>
      <c r="P210" s="664"/>
      <c r="Q210" s="675">
        <v>116</v>
      </c>
    </row>
    <row r="211" spans="1:17" ht="14.4" customHeight="1" x14ac:dyDescent="0.3">
      <c r="A211" s="658" t="s">
        <v>5614</v>
      </c>
      <c r="B211" s="659" t="s">
        <v>5615</v>
      </c>
      <c r="C211" s="659" t="s">
        <v>4364</v>
      </c>
      <c r="D211" s="659" t="s">
        <v>5638</v>
      </c>
      <c r="E211" s="659" t="s">
        <v>5639</v>
      </c>
      <c r="F211" s="674">
        <v>4</v>
      </c>
      <c r="G211" s="674">
        <v>1700</v>
      </c>
      <c r="H211" s="674">
        <v>1</v>
      </c>
      <c r="I211" s="674">
        <v>425</v>
      </c>
      <c r="J211" s="674">
        <v>9</v>
      </c>
      <c r="K211" s="674">
        <v>3861</v>
      </c>
      <c r="L211" s="674">
        <v>2.2711764705882351</v>
      </c>
      <c r="M211" s="674">
        <v>429</v>
      </c>
      <c r="N211" s="674">
        <v>1</v>
      </c>
      <c r="O211" s="674">
        <v>429</v>
      </c>
      <c r="P211" s="664">
        <v>0.25235294117647061</v>
      </c>
      <c r="Q211" s="675">
        <v>429</v>
      </c>
    </row>
    <row r="212" spans="1:17" ht="14.4" customHeight="1" x14ac:dyDescent="0.3">
      <c r="A212" s="658" t="s">
        <v>5614</v>
      </c>
      <c r="B212" s="659" t="s">
        <v>5615</v>
      </c>
      <c r="C212" s="659" t="s">
        <v>4364</v>
      </c>
      <c r="D212" s="659" t="s">
        <v>5640</v>
      </c>
      <c r="E212" s="659" t="s">
        <v>5641</v>
      </c>
      <c r="F212" s="674">
        <v>8</v>
      </c>
      <c r="G212" s="674">
        <v>424</v>
      </c>
      <c r="H212" s="674">
        <v>1</v>
      </c>
      <c r="I212" s="674">
        <v>53</v>
      </c>
      <c r="J212" s="674"/>
      <c r="K212" s="674"/>
      <c r="L212" s="674"/>
      <c r="M212" s="674"/>
      <c r="N212" s="674">
        <v>6</v>
      </c>
      <c r="O212" s="674">
        <v>318</v>
      </c>
      <c r="P212" s="664">
        <v>0.75</v>
      </c>
      <c r="Q212" s="675">
        <v>53</v>
      </c>
    </row>
    <row r="213" spans="1:17" ht="14.4" customHeight="1" x14ac:dyDescent="0.3">
      <c r="A213" s="658" t="s">
        <v>5614</v>
      </c>
      <c r="B213" s="659" t="s">
        <v>5615</v>
      </c>
      <c r="C213" s="659" t="s">
        <v>4364</v>
      </c>
      <c r="D213" s="659" t="s">
        <v>5642</v>
      </c>
      <c r="E213" s="659" t="s">
        <v>5643</v>
      </c>
      <c r="F213" s="674">
        <v>41</v>
      </c>
      <c r="G213" s="674">
        <v>6724</v>
      </c>
      <c r="H213" s="674">
        <v>1</v>
      </c>
      <c r="I213" s="674">
        <v>164</v>
      </c>
      <c r="J213" s="674">
        <v>81</v>
      </c>
      <c r="K213" s="674">
        <v>13365</v>
      </c>
      <c r="L213" s="674">
        <v>1.9876561570493754</v>
      </c>
      <c r="M213" s="674">
        <v>165</v>
      </c>
      <c r="N213" s="674">
        <v>54</v>
      </c>
      <c r="O213" s="674">
        <v>8949</v>
      </c>
      <c r="P213" s="664">
        <v>1.3309042236763831</v>
      </c>
      <c r="Q213" s="675">
        <v>165.72222222222223</v>
      </c>
    </row>
    <row r="214" spans="1:17" ht="14.4" customHeight="1" x14ac:dyDescent="0.3">
      <c r="A214" s="658" t="s">
        <v>5614</v>
      </c>
      <c r="B214" s="659" t="s">
        <v>5615</v>
      </c>
      <c r="C214" s="659" t="s">
        <v>4364</v>
      </c>
      <c r="D214" s="659" t="s">
        <v>5264</v>
      </c>
      <c r="E214" s="659" t="s">
        <v>5265</v>
      </c>
      <c r="F214" s="674"/>
      <c r="G214" s="674"/>
      <c r="H214" s="674"/>
      <c r="I214" s="674"/>
      <c r="J214" s="674">
        <v>6</v>
      </c>
      <c r="K214" s="674">
        <v>474</v>
      </c>
      <c r="L214" s="674"/>
      <c r="M214" s="674">
        <v>79</v>
      </c>
      <c r="N214" s="674">
        <v>2</v>
      </c>
      <c r="O214" s="674">
        <v>160</v>
      </c>
      <c r="P214" s="664"/>
      <c r="Q214" s="675">
        <v>80</v>
      </c>
    </row>
    <row r="215" spans="1:17" ht="14.4" customHeight="1" x14ac:dyDescent="0.3">
      <c r="A215" s="658" t="s">
        <v>5614</v>
      </c>
      <c r="B215" s="659" t="s">
        <v>5615</v>
      </c>
      <c r="C215" s="659" t="s">
        <v>4364</v>
      </c>
      <c r="D215" s="659" t="s">
        <v>5644</v>
      </c>
      <c r="E215" s="659" t="s">
        <v>5645</v>
      </c>
      <c r="F215" s="674"/>
      <c r="G215" s="674"/>
      <c r="H215" s="674"/>
      <c r="I215" s="674"/>
      <c r="J215" s="674">
        <v>1</v>
      </c>
      <c r="K215" s="674">
        <v>160</v>
      </c>
      <c r="L215" s="674"/>
      <c r="M215" s="674">
        <v>160</v>
      </c>
      <c r="N215" s="674">
        <v>1</v>
      </c>
      <c r="O215" s="674">
        <v>160</v>
      </c>
      <c r="P215" s="664"/>
      <c r="Q215" s="675">
        <v>160</v>
      </c>
    </row>
    <row r="216" spans="1:17" ht="14.4" customHeight="1" x14ac:dyDescent="0.3">
      <c r="A216" s="658" t="s">
        <v>5614</v>
      </c>
      <c r="B216" s="659" t="s">
        <v>5615</v>
      </c>
      <c r="C216" s="659" t="s">
        <v>4364</v>
      </c>
      <c r="D216" s="659" t="s">
        <v>5646</v>
      </c>
      <c r="E216" s="659" t="s">
        <v>5647</v>
      </c>
      <c r="F216" s="674"/>
      <c r="G216" s="674"/>
      <c r="H216" s="674"/>
      <c r="I216" s="674"/>
      <c r="J216" s="674">
        <v>1</v>
      </c>
      <c r="K216" s="674">
        <v>167</v>
      </c>
      <c r="L216" s="674"/>
      <c r="M216" s="674">
        <v>167</v>
      </c>
      <c r="N216" s="674"/>
      <c r="O216" s="674"/>
      <c r="P216" s="664"/>
      <c r="Q216" s="675"/>
    </row>
    <row r="217" spans="1:17" ht="14.4" customHeight="1" x14ac:dyDescent="0.3">
      <c r="A217" s="658" t="s">
        <v>5614</v>
      </c>
      <c r="B217" s="659" t="s">
        <v>5615</v>
      </c>
      <c r="C217" s="659" t="s">
        <v>4364</v>
      </c>
      <c r="D217" s="659" t="s">
        <v>5648</v>
      </c>
      <c r="E217" s="659" t="s">
        <v>5649</v>
      </c>
      <c r="F217" s="674"/>
      <c r="G217" s="674"/>
      <c r="H217" s="674"/>
      <c r="I217" s="674"/>
      <c r="J217" s="674">
        <v>2</v>
      </c>
      <c r="K217" s="674">
        <v>486</v>
      </c>
      <c r="L217" s="674"/>
      <c r="M217" s="674">
        <v>243</v>
      </c>
      <c r="N217" s="674">
        <v>1</v>
      </c>
      <c r="O217" s="674">
        <v>246</v>
      </c>
      <c r="P217" s="664"/>
      <c r="Q217" s="675">
        <v>246</v>
      </c>
    </row>
    <row r="218" spans="1:17" ht="14.4" customHeight="1" x14ac:dyDescent="0.3">
      <c r="A218" s="658" t="s">
        <v>5614</v>
      </c>
      <c r="B218" s="659" t="s">
        <v>5615</v>
      </c>
      <c r="C218" s="659" t="s">
        <v>4364</v>
      </c>
      <c r="D218" s="659" t="s">
        <v>5650</v>
      </c>
      <c r="E218" s="659" t="s">
        <v>5651</v>
      </c>
      <c r="F218" s="674">
        <v>2</v>
      </c>
      <c r="G218" s="674">
        <v>798</v>
      </c>
      <c r="H218" s="674">
        <v>1</v>
      </c>
      <c r="I218" s="674">
        <v>399</v>
      </c>
      <c r="J218" s="674">
        <v>4</v>
      </c>
      <c r="K218" s="674">
        <v>1616</v>
      </c>
      <c r="L218" s="674">
        <v>2.0250626566416039</v>
      </c>
      <c r="M218" s="674">
        <v>404</v>
      </c>
      <c r="N218" s="674">
        <v>3</v>
      </c>
      <c r="O218" s="674">
        <v>1212</v>
      </c>
      <c r="P218" s="664">
        <v>1.518796992481203</v>
      </c>
      <c r="Q218" s="675">
        <v>404</v>
      </c>
    </row>
    <row r="219" spans="1:17" ht="14.4" customHeight="1" x14ac:dyDescent="0.3">
      <c r="A219" s="658" t="s">
        <v>5614</v>
      </c>
      <c r="B219" s="659" t="s">
        <v>5615</v>
      </c>
      <c r="C219" s="659" t="s">
        <v>4364</v>
      </c>
      <c r="D219" s="659" t="s">
        <v>5652</v>
      </c>
      <c r="E219" s="659" t="s">
        <v>5653</v>
      </c>
      <c r="F219" s="674">
        <v>1</v>
      </c>
      <c r="G219" s="674">
        <v>224</v>
      </c>
      <c r="H219" s="674">
        <v>1</v>
      </c>
      <c r="I219" s="674">
        <v>224</v>
      </c>
      <c r="J219" s="674"/>
      <c r="K219" s="674"/>
      <c r="L219" s="674"/>
      <c r="M219" s="674"/>
      <c r="N219" s="674"/>
      <c r="O219" s="674"/>
      <c r="P219" s="664"/>
      <c r="Q219" s="675"/>
    </row>
    <row r="220" spans="1:17" ht="14.4" customHeight="1" x14ac:dyDescent="0.3">
      <c r="A220" s="658" t="s">
        <v>5614</v>
      </c>
      <c r="B220" s="659" t="s">
        <v>5460</v>
      </c>
      <c r="C220" s="659" t="s">
        <v>4364</v>
      </c>
      <c r="D220" s="659" t="s">
        <v>5251</v>
      </c>
      <c r="E220" s="659" t="s">
        <v>5252</v>
      </c>
      <c r="F220" s="674"/>
      <c r="G220" s="674"/>
      <c r="H220" s="674"/>
      <c r="I220" s="674"/>
      <c r="J220" s="674">
        <v>37</v>
      </c>
      <c r="K220" s="674">
        <v>46065</v>
      </c>
      <c r="L220" s="674"/>
      <c r="M220" s="674">
        <v>1245</v>
      </c>
      <c r="N220" s="674"/>
      <c r="O220" s="674"/>
      <c r="P220" s="664"/>
      <c r="Q220" s="675"/>
    </row>
    <row r="221" spans="1:17" ht="14.4" customHeight="1" x14ac:dyDescent="0.3">
      <c r="A221" s="658" t="s">
        <v>5614</v>
      </c>
      <c r="B221" s="659" t="s">
        <v>5460</v>
      </c>
      <c r="C221" s="659" t="s">
        <v>4364</v>
      </c>
      <c r="D221" s="659" t="s">
        <v>5255</v>
      </c>
      <c r="E221" s="659" t="s">
        <v>5256</v>
      </c>
      <c r="F221" s="674"/>
      <c r="G221" s="674"/>
      <c r="H221" s="674"/>
      <c r="I221" s="674"/>
      <c r="J221" s="674">
        <v>111</v>
      </c>
      <c r="K221" s="674">
        <v>247863</v>
      </c>
      <c r="L221" s="674"/>
      <c r="M221" s="674">
        <v>2233</v>
      </c>
      <c r="N221" s="674"/>
      <c r="O221" s="674"/>
      <c r="P221" s="664"/>
      <c r="Q221" s="675"/>
    </row>
    <row r="222" spans="1:17" ht="14.4" customHeight="1" x14ac:dyDescent="0.3">
      <c r="A222" s="658" t="s">
        <v>5614</v>
      </c>
      <c r="B222" s="659" t="s">
        <v>5460</v>
      </c>
      <c r="C222" s="659" t="s">
        <v>4364</v>
      </c>
      <c r="D222" s="659" t="s">
        <v>5463</v>
      </c>
      <c r="E222" s="659" t="s">
        <v>5464</v>
      </c>
      <c r="F222" s="674"/>
      <c r="G222" s="674"/>
      <c r="H222" s="674"/>
      <c r="I222" s="674"/>
      <c r="J222" s="674">
        <v>111</v>
      </c>
      <c r="K222" s="674">
        <v>18981</v>
      </c>
      <c r="L222" s="674"/>
      <c r="M222" s="674">
        <v>171</v>
      </c>
      <c r="N222" s="674"/>
      <c r="O222" s="674"/>
      <c r="P222" s="664"/>
      <c r="Q222" s="675"/>
    </row>
    <row r="223" spans="1:17" ht="14.4" customHeight="1" x14ac:dyDescent="0.3">
      <c r="A223" s="658" t="s">
        <v>5654</v>
      </c>
      <c r="B223" s="659" t="s">
        <v>599</v>
      </c>
      <c r="C223" s="659" t="s">
        <v>4364</v>
      </c>
      <c r="D223" s="659" t="s">
        <v>5655</v>
      </c>
      <c r="E223" s="659" t="s">
        <v>5656</v>
      </c>
      <c r="F223" s="674">
        <v>353</v>
      </c>
      <c r="G223" s="674">
        <v>55774</v>
      </c>
      <c r="H223" s="674">
        <v>1</v>
      </c>
      <c r="I223" s="674">
        <v>158</v>
      </c>
      <c r="J223" s="674">
        <v>307</v>
      </c>
      <c r="K223" s="674">
        <v>48813</v>
      </c>
      <c r="L223" s="674">
        <v>0.87519274213791376</v>
      </c>
      <c r="M223" s="674">
        <v>159</v>
      </c>
      <c r="N223" s="674">
        <v>341</v>
      </c>
      <c r="O223" s="674">
        <v>54325</v>
      </c>
      <c r="P223" s="664">
        <v>0.97402015275935028</v>
      </c>
      <c r="Q223" s="675">
        <v>159.3108504398827</v>
      </c>
    </row>
    <row r="224" spans="1:17" ht="14.4" customHeight="1" x14ac:dyDescent="0.3">
      <c r="A224" s="658" t="s">
        <v>5654</v>
      </c>
      <c r="B224" s="659" t="s">
        <v>599</v>
      </c>
      <c r="C224" s="659" t="s">
        <v>4364</v>
      </c>
      <c r="D224" s="659" t="s">
        <v>5657</v>
      </c>
      <c r="E224" s="659" t="s">
        <v>5658</v>
      </c>
      <c r="F224" s="674"/>
      <c r="G224" s="674"/>
      <c r="H224" s="674"/>
      <c r="I224" s="674"/>
      <c r="J224" s="674">
        <v>2</v>
      </c>
      <c r="K224" s="674">
        <v>2330</v>
      </c>
      <c r="L224" s="674"/>
      <c r="M224" s="674">
        <v>1165</v>
      </c>
      <c r="N224" s="674"/>
      <c r="O224" s="674"/>
      <c r="P224" s="664"/>
      <c r="Q224" s="675"/>
    </row>
    <row r="225" spans="1:17" ht="14.4" customHeight="1" x14ac:dyDescent="0.3">
      <c r="A225" s="658" t="s">
        <v>5654</v>
      </c>
      <c r="B225" s="659" t="s">
        <v>599</v>
      </c>
      <c r="C225" s="659" t="s">
        <v>4364</v>
      </c>
      <c r="D225" s="659" t="s">
        <v>5659</v>
      </c>
      <c r="E225" s="659" t="s">
        <v>5660</v>
      </c>
      <c r="F225" s="674">
        <v>43</v>
      </c>
      <c r="G225" s="674">
        <v>1677</v>
      </c>
      <c r="H225" s="674">
        <v>1</v>
      </c>
      <c r="I225" s="674">
        <v>39</v>
      </c>
      <c r="J225" s="674">
        <v>44</v>
      </c>
      <c r="K225" s="674">
        <v>1716</v>
      </c>
      <c r="L225" s="674">
        <v>1.0232558139534884</v>
      </c>
      <c r="M225" s="674">
        <v>39</v>
      </c>
      <c r="N225" s="674">
        <v>40</v>
      </c>
      <c r="O225" s="674">
        <v>1575</v>
      </c>
      <c r="P225" s="664">
        <v>0.93917710196779969</v>
      </c>
      <c r="Q225" s="675">
        <v>39.375</v>
      </c>
    </row>
    <row r="226" spans="1:17" ht="14.4" customHeight="1" x14ac:dyDescent="0.3">
      <c r="A226" s="658" t="s">
        <v>5654</v>
      </c>
      <c r="B226" s="659" t="s">
        <v>599</v>
      </c>
      <c r="C226" s="659" t="s">
        <v>4364</v>
      </c>
      <c r="D226" s="659" t="s">
        <v>5594</v>
      </c>
      <c r="E226" s="659" t="s">
        <v>5595</v>
      </c>
      <c r="F226" s="674">
        <v>2</v>
      </c>
      <c r="G226" s="674">
        <v>764</v>
      </c>
      <c r="H226" s="674">
        <v>1</v>
      </c>
      <c r="I226" s="674">
        <v>382</v>
      </c>
      <c r="J226" s="674"/>
      <c r="K226" s="674"/>
      <c r="L226" s="674"/>
      <c r="M226" s="674"/>
      <c r="N226" s="674">
        <v>3</v>
      </c>
      <c r="O226" s="674">
        <v>1146</v>
      </c>
      <c r="P226" s="664">
        <v>1.5</v>
      </c>
      <c r="Q226" s="675">
        <v>382</v>
      </c>
    </row>
    <row r="227" spans="1:17" ht="14.4" customHeight="1" x14ac:dyDescent="0.3">
      <c r="A227" s="658" t="s">
        <v>5654</v>
      </c>
      <c r="B227" s="659" t="s">
        <v>599</v>
      </c>
      <c r="C227" s="659" t="s">
        <v>4364</v>
      </c>
      <c r="D227" s="659" t="s">
        <v>5661</v>
      </c>
      <c r="E227" s="659" t="s">
        <v>5662</v>
      </c>
      <c r="F227" s="674"/>
      <c r="G227" s="674"/>
      <c r="H227" s="674"/>
      <c r="I227" s="674"/>
      <c r="J227" s="674">
        <v>6</v>
      </c>
      <c r="K227" s="674">
        <v>222</v>
      </c>
      <c r="L227" s="674"/>
      <c r="M227" s="674">
        <v>37</v>
      </c>
      <c r="N227" s="674"/>
      <c r="O227" s="674"/>
      <c r="P227" s="664"/>
      <c r="Q227" s="675"/>
    </row>
    <row r="228" spans="1:17" ht="14.4" customHeight="1" x14ac:dyDescent="0.3">
      <c r="A228" s="658" t="s">
        <v>5654</v>
      </c>
      <c r="B228" s="659" t="s">
        <v>599</v>
      </c>
      <c r="C228" s="659" t="s">
        <v>4364</v>
      </c>
      <c r="D228" s="659" t="s">
        <v>5663</v>
      </c>
      <c r="E228" s="659" t="s">
        <v>5664</v>
      </c>
      <c r="F228" s="674">
        <v>3</v>
      </c>
      <c r="G228" s="674">
        <v>1332</v>
      </c>
      <c r="H228" s="674">
        <v>1</v>
      </c>
      <c r="I228" s="674">
        <v>444</v>
      </c>
      <c r="J228" s="674">
        <v>3</v>
      </c>
      <c r="K228" s="674">
        <v>1332</v>
      </c>
      <c r="L228" s="674">
        <v>1</v>
      </c>
      <c r="M228" s="674">
        <v>444</v>
      </c>
      <c r="N228" s="674"/>
      <c r="O228" s="674"/>
      <c r="P228" s="664"/>
      <c r="Q228" s="675"/>
    </row>
    <row r="229" spans="1:17" ht="14.4" customHeight="1" x14ac:dyDescent="0.3">
      <c r="A229" s="658" t="s">
        <v>5654</v>
      </c>
      <c r="B229" s="659" t="s">
        <v>599</v>
      </c>
      <c r="C229" s="659" t="s">
        <v>4364</v>
      </c>
      <c r="D229" s="659" t="s">
        <v>5665</v>
      </c>
      <c r="E229" s="659" t="s">
        <v>5666</v>
      </c>
      <c r="F229" s="674">
        <v>177</v>
      </c>
      <c r="G229" s="674">
        <v>7080</v>
      </c>
      <c r="H229" s="674">
        <v>1</v>
      </c>
      <c r="I229" s="674">
        <v>40</v>
      </c>
      <c r="J229" s="674">
        <v>150</v>
      </c>
      <c r="K229" s="674">
        <v>6150</v>
      </c>
      <c r="L229" s="674">
        <v>0.86864406779661019</v>
      </c>
      <c r="M229" s="674">
        <v>41</v>
      </c>
      <c r="N229" s="674">
        <v>143</v>
      </c>
      <c r="O229" s="674">
        <v>5863</v>
      </c>
      <c r="P229" s="664">
        <v>0.82810734463276836</v>
      </c>
      <c r="Q229" s="675">
        <v>41</v>
      </c>
    </row>
    <row r="230" spans="1:17" ht="14.4" customHeight="1" x14ac:dyDescent="0.3">
      <c r="A230" s="658" t="s">
        <v>5654</v>
      </c>
      <c r="B230" s="659" t="s">
        <v>599</v>
      </c>
      <c r="C230" s="659" t="s">
        <v>4364</v>
      </c>
      <c r="D230" s="659" t="s">
        <v>5667</v>
      </c>
      <c r="E230" s="659" t="s">
        <v>5668</v>
      </c>
      <c r="F230" s="674">
        <v>16</v>
      </c>
      <c r="G230" s="674">
        <v>7840</v>
      </c>
      <c r="H230" s="674">
        <v>1</v>
      </c>
      <c r="I230" s="674">
        <v>490</v>
      </c>
      <c r="J230" s="674">
        <v>6</v>
      </c>
      <c r="K230" s="674">
        <v>2940</v>
      </c>
      <c r="L230" s="674">
        <v>0.375</v>
      </c>
      <c r="M230" s="674">
        <v>490</v>
      </c>
      <c r="N230" s="674">
        <v>16</v>
      </c>
      <c r="O230" s="674">
        <v>7843</v>
      </c>
      <c r="P230" s="664">
        <v>1.0003826530612245</v>
      </c>
      <c r="Q230" s="675">
        <v>490.1875</v>
      </c>
    </row>
    <row r="231" spans="1:17" ht="14.4" customHeight="1" x14ac:dyDescent="0.3">
      <c r="A231" s="658" t="s">
        <v>5654</v>
      </c>
      <c r="B231" s="659" t="s">
        <v>599</v>
      </c>
      <c r="C231" s="659" t="s">
        <v>4364</v>
      </c>
      <c r="D231" s="659" t="s">
        <v>5669</v>
      </c>
      <c r="E231" s="659" t="s">
        <v>5670</v>
      </c>
      <c r="F231" s="674">
        <v>8</v>
      </c>
      <c r="G231" s="674">
        <v>248</v>
      </c>
      <c r="H231" s="674">
        <v>1</v>
      </c>
      <c r="I231" s="674">
        <v>31</v>
      </c>
      <c r="J231" s="674">
        <v>8</v>
      </c>
      <c r="K231" s="674">
        <v>248</v>
      </c>
      <c r="L231" s="674">
        <v>1</v>
      </c>
      <c r="M231" s="674">
        <v>31</v>
      </c>
      <c r="N231" s="674">
        <v>6</v>
      </c>
      <c r="O231" s="674">
        <v>186</v>
      </c>
      <c r="P231" s="664">
        <v>0.75</v>
      </c>
      <c r="Q231" s="675">
        <v>31</v>
      </c>
    </row>
    <row r="232" spans="1:17" ht="14.4" customHeight="1" x14ac:dyDescent="0.3">
      <c r="A232" s="658" t="s">
        <v>5654</v>
      </c>
      <c r="B232" s="659" t="s">
        <v>599</v>
      </c>
      <c r="C232" s="659" t="s">
        <v>4364</v>
      </c>
      <c r="D232" s="659" t="s">
        <v>5671</v>
      </c>
      <c r="E232" s="659" t="s">
        <v>5672</v>
      </c>
      <c r="F232" s="674">
        <v>1</v>
      </c>
      <c r="G232" s="674">
        <v>204</v>
      </c>
      <c r="H232" s="674">
        <v>1</v>
      </c>
      <c r="I232" s="674">
        <v>204</v>
      </c>
      <c r="J232" s="674">
        <v>3</v>
      </c>
      <c r="K232" s="674">
        <v>615</v>
      </c>
      <c r="L232" s="674">
        <v>3.0147058823529411</v>
      </c>
      <c r="M232" s="674">
        <v>205</v>
      </c>
      <c r="N232" s="674"/>
      <c r="O232" s="674"/>
      <c r="P232" s="664"/>
      <c r="Q232" s="675"/>
    </row>
    <row r="233" spans="1:17" ht="14.4" customHeight="1" x14ac:dyDescent="0.3">
      <c r="A233" s="658" t="s">
        <v>5654</v>
      </c>
      <c r="B233" s="659" t="s">
        <v>599</v>
      </c>
      <c r="C233" s="659" t="s">
        <v>4364</v>
      </c>
      <c r="D233" s="659" t="s">
        <v>5673</v>
      </c>
      <c r="E233" s="659" t="s">
        <v>5674</v>
      </c>
      <c r="F233" s="674">
        <v>1</v>
      </c>
      <c r="G233" s="674">
        <v>376</v>
      </c>
      <c r="H233" s="674">
        <v>1</v>
      </c>
      <c r="I233" s="674">
        <v>376</v>
      </c>
      <c r="J233" s="674">
        <v>3</v>
      </c>
      <c r="K233" s="674">
        <v>1131</v>
      </c>
      <c r="L233" s="674">
        <v>3.0079787234042552</v>
      </c>
      <c r="M233" s="674">
        <v>377</v>
      </c>
      <c r="N233" s="674"/>
      <c r="O233" s="674"/>
      <c r="P233" s="664"/>
      <c r="Q233" s="675"/>
    </row>
    <row r="234" spans="1:17" ht="14.4" customHeight="1" x14ac:dyDescent="0.3">
      <c r="A234" s="658" t="s">
        <v>5654</v>
      </c>
      <c r="B234" s="659" t="s">
        <v>599</v>
      </c>
      <c r="C234" s="659" t="s">
        <v>4364</v>
      </c>
      <c r="D234" s="659" t="s">
        <v>5675</v>
      </c>
      <c r="E234" s="659" t="s">
        <v>5676</v>
      </c>
      <c r="F234" s="674">
        <v>242</v>
      </c>
      <c r="G234" s="674">
        <v>27104</v>
      </c>
      <c r="H234" s="674">
        <v>1</v>
      </c>
      <c r="I234" s="674">
        <v>112</v>
      </c>
      <c r="J234" s="674">
        <v>238</v>
      </c>
      <c r="K234" s="674">
        <v>26894</v>
      </c>
      <c r="L234" s="674">
        <v>0.99225206611570249</v>
      </c>
      <c r="M234" s="674">
        <v>113</v>
      </c>
      <c r="N234" s="674">
        <v>209</v>
      </c>
      <c r="O234" s="674">
        <v>23761</v>
      </c>
      <c r="P234" s="664">
        <v>0.87666027154663517</v>
      </c>
      <c r="Q234" s="675">
        <v>113.68899521531101</v>
      </c>
    </row>
    <row r="235" spans="1:17" ht="14.4" customHeight="1" x14ac:dyDescent="0.3">
      <c r="A235" s="658" t="s">
        <v>5654</v>
      </c>
      <c r="B235" s="659" t="s">
        <v>599</v>
      </c>
      <c r="C235" s="659" t="s">
        <v>4364</v>
      </c>
      <c r="D235" s="659" t="s">
        <v>5677</v>
      </c>
      <c r="E235" s="659" t="s">
        <v>5678</v>
      </c>
      <c r="F235" s="674">
        <v>90</v>
      </c>
      <c r="G235" s="674">
        <v>7470</v>
      </c>
      <c r="H235" s="674">
        <v>1</v>
      </c>
      <c r="I235" s="674">
        <v>83</v>
      </c>
      <c r="J235" s="674">
        <v>71</v>
      </c>
      <c r="K235" s="674">
        <v>5964</v>
      </c>
      <c r="L235" s="674">
        <v>0.79839357429718871</v>
      </c>
      <c r="M235" s="674">
        <v>84</v>
      </c>
      <c r="N235" s="674">
        <v>82</v>
      </c>
      <c r="O235" s="674">
        <v>6927</v>
      </c>
      <c r="P235" s="664">
        <v>0.92730923694779122</v>
      </c>
      <c r="Q235" s="675">
        <v>84.475609756097555</v>
      </c>
    </row>
    <row r="236" spans="1:17" ht="14.4" customHeight="1" x14ac:dyDescent="0.3">
      <c r="A236" s="658" t="s">
        <v>5654</v>
      </c>
      <c r="B236" s="659" t="s">
        <v>599</v>
      </c>
      <c r="C236" s="659" t="s">
        <v>4364</v>
      </c>
      <c r="D236" s="659" t="s">
        <v>5679</v>
      </c>
      <c r="E236" s="659" t="s">
        <v>5680</v>
      </c>
      <c r="F236" s="674">
        <v>1</v>
      </c>
      <c r="G236" s="674">
        <v>95</v>
      </c>
      <c r="H236" s="674">
        <v>1</v>
      </c>
      <c r="I236" s="674">
        <v>95</v>
      </c>
      <c r="J236" s="674">
        <v>3</v>
      </c>
      <c r="K236" s="674">
        <v>288</v>
      </c>
      <c r="L236" s="674">
        <v>3.0315789473684212</v>
      </c>
      <c r="M236" s="674">
        <v>96</v>
      </c>
      <c r="N236" s="674"/>
      <c r="O236" s="674"/>
      <c r="P236" s="664"/>
      <c r="Q236" s="675"/>
    </row>
    <row r="237" spans="1:17" ht="14.4" customHeight="1" x14ac:dyDescent="0.3">
      <c r="A237" s="658" t="s">
        <v>5654</v>
      </c>
      <c r="B237" s="659" t="s">
        <v>599</v>
      </c>
      <c r="C237" s="659" t="s">
        <v>4364</v>
      </c>
      <c r="D237" s="659" t="s">
        <v>5681</v>
      </c>
      <c r="E237" s="659" t="s">
        <v>5682</v>
      </c>
      <c r="F237" s="674">
        <v>32</v>
      </c>
      <c r="G237" s="674">
        <v>672</v>
      </c>
      <c r="H237" s="674">
        <v>1</v>
      </c>
      <c r="I237" s="674">
        <v>21</v>
      </c>
      <c r="J237" s="674">
        <v>24</v>
      </c>
      <c r="K237" s="674">
        <v>504</v>
      </c>
      <c r="L237" s="674">
        <v>0.75</v>
      </c>
      <c r="M237" s="674">
        <v>21</v>
      </c>
      <c r="N237" s="674">
        <v>17</v>
      </c>
      <c r="O237" s="674">
        <v>357</v>
      </c>
      <c r="P237" s="664">
        <v>0.53125</v>
      </c>
      <c r="Q237" s="675">
        <v>21</v>
      </c>
    </row>
    <row r="238" spans="1:17" ht="14.4" customHeight="1" x14ac:dyDescent="0.3">
      <c r="A238" s="658" t="s">
        <v>5654</v>
      </c>
      <c r="B238" s="659" t="s">
        <v>599</v>
      </c>
      <c r="C238" s="659" t="s">
        <v>4364</v>
      </c>
      <c r="D238" s="659" t="s">
        <v>5603</v>
      </c>
      <c r="E238" s="659" t="s">
        <v>5604</v>
      </c>
      <c r="F238" s="674">
        <v>49</v>
      </c>
      <c r="G238" s="674">
        <v>23814</v>
      </c>
      <c r="H238" s="674">
        <v>1</v>
      </c>
      <c r="I238" s="674">
        <v>486</v>
      </c>
      <c r="J238" s="674">
        <v>28</v>
      </c>
      <c r="K238" s="674">
        <v>13608</v>
      </c>
      <c r="L238" s="674">
        <v>0.5714285714285714</v>
      </c>
      <c r="M238" s="674">
        <v>486</v>
      </c>
      <c r="N238" s="674">
        <v>41</v>
      </c>
      <c r="O238" s="674">
        <v>19938</v>
      </c>
      <c r="P238" s="664">
        <v>0.83723859914336107</v>
      </c>
      <c r="Q238" s="675">
        <v>486.29268292682929</v>
      </c>
    </row>
    <row r="239" spans="1:17" ht="14.4" customHeight="1" x14ac:dyDescent="0.3">
      <c r="A239" s="658" t="s">
        <v>5654</v>
      </c>
      <c r="B239" s="659" t="s">
        <v>599</v>
      </c>
      <c r="C239" s="659" t="s">
        <v>4364</v>
      </c>
      <c r="D239" s="659" t="s">
        <v>5683</v>
      </c>
      <c r="E239" s="659" t="s">
        <v>5684</v>
      </c>
      <c r="F239" s="674">
        <v>48</v>
      </c>
      <c r="G239" s="674">
        <v>1920</v>
      </c>
      <c r="H239" s="674">
        <v>1</v>
      </c>
      <c r="I239" s="674">
        <v>40</v>
      </c>
      <c r="J239" s="674">
        <v>32</v>
      </c>
      <c r="K239" s="674">
        <v>1280</v>
      </c>
      <c r="L239" s="674">
        <v>0.66666666666666663</v>
      </c>
      <c r="M239" s="674">
        <v>40</v>
      </c>
      <c r="N239" s="674">
        <v>31</v>
      </c>
      <c r="O239" s="674">
        <v>1253</v>
      </c>
      <c r="P239" s="664">
        <v>0.65260416666666665</v>
      </c>
      <c r="Q239" s="675">
        <v>40.41935483870968</v>
      </c>
    </row>
    <row r="240" spans="1:17" ht="14.4" customHeight="1" x14ac:dyDescent="0.3">
      <c r="A240" s="658" t="s">
        <v>5654</v>
      </c>
      <c r="B240" s="659" t="s">
        <v>599</v>
      </c>
      <c r="C240" s="659" t="s">
        <v>4364</v>
      </c>
      <c r="D240" s="659" t="s">
        <v>5685</v>
      </c>
      <c r="E240" s="659" t="s">
        <v>5686</v>
      </c>
      <c r="F240" s="674"/>
      <c r="G240" s="674"/>
      <c r="H240" s="674"/>
      <c r="I240" s="674"/>
      <c r="J240" s="674"/>
      <c r="K240" s="674"/>
      <c r="L240" s="674"/>
      <c r="M240" s="674"/>
      <c r="N240" s="674">
        <v>1</v>
      </c>
      <c r="O240" s="674">
        <v>2029</v>
      </c>
      <c r="P240" s="664"/>
      <c r="Q240" s="675">
        <v>2029</v>
      </c>
    </row>
    <row r="241" spans="1:17" ht="14.4" customHeight="1" x14ac:dyDescent="0.3">
      <c r="A241" s="658" t="s">
        <v>5654</v>
      </c>
      <c r="B241" s="659" t="s">
        <v>599</v>
      </c>
      <c r="C241" s="659" t="s">
        <v>4364</v>
      </c>
      <c r="D241" s="659" t="s">
        <v>5687</v>
      </c>
      <c r="E241" s="659" t="s">
        <v>5688</v>
      </c>
      <c r="F241" s="674">
        <v>7</v>
      </c>
      <c r="G241" s="674">
        <v>4221</v>
      </c>
      <c r="H241" s="674">
        <v>1</v>
      </c>
      <c r="I241" s="674">
        <v>603</v>
      </c>
      <c r="J241" s="674">
        <v>1</v>
      </c>
      <c r="K241" s="674">
        <v>604</v>
      </c>
      <c r="L241" s="674">
        <v>0.14309405354181473</v>
      </c>
      <c r="M241" s="674">
        <v>604</v>
      </c>
      <c r="N241" s="674">
        <v>1</v>
      </c>
      <c r="O241" s="674">
        <v>604</v>
      </c>
      <c r="P241" s="664">
        <v>0.14309405354181473</v>
      </c>
      <c r="Q241" s="675">
        <v>604</v>
      </c>
    </row>
    <row r="242" spans="1:17" ht="14.4" customHeight="1" x14ac:dyDescent="0.3">
      <c r="A242" s="658" t="s">
        <v>5654</v>
      </c>
      <c r="B242" s="659" t="s">
        <v>599</v>
      </c>
      <c r="C242" s="659" t="s">
        <v>4364</v>
      </c>
      <c r="D242" s="659" t="s">
        <v>5689</v>
      </c>
      <c r="E242" s="659" t="s">
        <v>5690</v>
      </c>
      <c r="F242" s="674">
        <v>2</v>
      </c>
      <c r="G242" s="674">
        <v>302</v>
      </c>
      <c r="H242" s="674">
        <v>1</v>
      </c>
      <c r="I242" s="674">
        <v>151</v>
      </c>
      <c r="J242" s="674"/>
      <c r="K242" s="674"/>
      <c r="L242" s="674"/>
      <c r="M242" s="674"/>
      <c r="N242" s="674"/>
      <c r="O242" s="674"/>
      <c r="P242" s="664"/>
      <c r="Q242" s="675"/>
    </row>
    <row r="243" spans="1:17" ht="14.4" customHeight="1" x14ac:dyDescent="0.3">
      <c r="A243" s="658" t="s">
        <v>5691</v>
      </c>
      <c r="B243" s="659" t="s">
        <v>5460</v>
      </c>
      <c r="C243" s="659" t="s">
        <v>4364</v>
      </c>
      <c r="D243" s="659" t="s">
        <v>5692</v>
      </c>
      <c r="E243" s="659" t="s">
        <v>5693</v>
      </c>
      <c r="F243" s="674"/>
      <c r="G243" s="674"/>
      <c r="H243" s="674"/>
      <c r="I243" s="674"/>
      <c r="J243" s="674">
        <v>1</v>
      </c>
      <c r="K243" s="674">
        <v>166</v>
      </c>
      <c r="L243" s="674"/>
      <c r="M243" s="674">
        <v>166</v>
      </c>
      <c r="N243" s="674"/>
      <c r="O243" s="674"/>
      <c r="P243" s="664"/>
      <c r="Q243" s="675"/>
    </row>
    <row r="244" spans="1:17" ht="14.4" customHeight="1" x14ac:dyDescent="0.3">
      <c r="A244" s="658" t="s">
        <v>5691</v>
      </c>
      <c r="B244" s="659" t="s">
        <v>5460</v>
      </c>
      <c r="C244" s="659" t="s">
        <v>4364</v>
      </c>
      <c r="D244" s="659" t="s">
        <v>5694</v>
      </c>
      <c r="E244" s="659" t="s">
        <v>5695</v>
      </c>
      <c r="F244" s="674"/>
      <c r="G244" s="674"/>
      <c r="H244" s="674"/>
      <c r="I244" s="674"/>
      <c r="J244" s="674">
        <v>1</v>
      </c>
      <c r="K244" s="674">
        <v>169</v>
      </c>
      <c r="L244" s="674"/>
      <c r="M244" s="674">
        <v>169</v>
      </c>
      <c r="N244" s="674"/>
      <c r="O244" s="674"/>
      <c r="P244" s="664"/>
      <c r="Q244" s="675"/>
    </row>
    <row r="245" spans="1:17" ht="14.4" customHeight="1" x14ac:dyDescent="0.3">
      <c r="A245" s="658" t="s">
        <v>5691</v>
      </c>
      <c r="B245" s="659" t="s">
        <v>5460</v>
      </c>
      <c r="C245" s="659" t="s">
        <v>4364</v>
      </c>
      <c r="D245" s="659" t="s">
        <v>5696</v>
      </c>
      <c r="E245" s="659" t="s">
        <v>5697</v>
      </c>
      <c r="F245" s="674"/>
      <c r="G245" s="674"/>
      <c r="H245" s="674"/>
      <c r="I245" s="674"/>
      <c r="J245" s="674">
        <v>1</v>
      </c>
      <c r="K245" s="674">
        <v>172</v>
      </c>
      <c r="L245" s="674"/>
      <c r="M245" s="674">
        <v>172</v>
      </c>
      <c r="N245" s="674"/>
      <c r="O245" s="674"/>
      <c r="P245" s="664"/>
      <c r="Q245" s="675"/>
    </row>
    <row r="246" spans="1:17" ht="14.4" customHeight="1" x14ac:dyDescent="0.3">
      <c r="A246" s="658" t="s">
        <v>516</v>
      </c>
      <c r="B246" s="659" t="s">
        <v>4506</v>
      </c>
      <c r="C246" s="659" t="s">
        <v>4364</v>
      </c>
      <c r="D246" s="659" t="s">
        <v>4774</v>
      </c>
      <c r="E246" s="659" t="s">
        <v>4775</v>
      </c>
      <c r="F246" s="674">
        <v>494</v>
      </c>
      <c r="G246" s="674">
        <v>27664</v>
      </c>
      <c r="H246" s="674">
        <v>1</v>
      </c>
      <c r="I246" s="674">
        <v>56</v>
      </c>
      <c r="J246" s="674">
        <v>56</v>
      </c>
      <c r="K246" s="674">
        <v>3136</v>
      </c>
      <c r="L246" s="674">
        <v>0.11336032388663968</v>
      </c>
      <c r="M246" s="674">
        <v>56</v>
      </c>
      <c r="N246" s="674"/>
      <c r="O246" s="674"/>
      <c r="P246" s="664"/>
      <c r="Q246" s="675"/>
    </row>
    <row r="247" spans="1:17" ht="14.4" customHeight="1" x14ac:dyDescent="0.3">
      <c r="A247" s="658" t="s">
        <v>516</v>
      </c>
      <c r="B247" s="659" t="s">
        <v>4506</v>
      </c>
      <c r="C247" s="659" t="s">
        <v>4364</v>
      </c>
      <c r="D247" s="659" t="s">
        <v>4776</v>
      </c>
      <c r="E247" s="659" t="s">
        <v>4777</v>
      </c>
      <c r="F247" s="674">
        <v>498</v>
      </c>
      <c r="G247" s="674">
        <v>30378</v>
      </c>
      <c r="H247" s="674">
        <v>1</v>
      </c>
      <c r="I247" s="674">
        <v>61</v>
      </c>
      <c r="J247" s="674">
        <v>56</v>
      </c>
      <c r="K247" s="674">
        <v>3416</v>
      </c>
      <c r="L247" s="674">
        <v>0.11244979919678715</v>
      </c>
      <c r="M247" s="674">
        <v>61</v>
      </c>
      <c r="N247" s="674"/>
      <c r="O247" s="674"/>
      <c r="P247" s="664"/>
      <c r="Q247" s="675"/>
    </row>
    <row r="248" spans="1:17" ht="14.4" customHeight="1" x14ac:dyDescent="0.3">
      <c r="A248" s="658" t="s">
        <v>516</v>
      </c>
      <c r="B248" s="659" t="s">
        <v>4506</v>
      </c>
      <c r="C248" s="659" t="s">
        <v>4364</v>
      </c>
      <c r="D248" s="659" t="s">
        <v>4853</v>
      </c>
      <c r="E248" s="659" t="s">
        <v>4854</v>
      </c>
      <c r="F248" s="674">
        <v>496</v>
      </c>
      <c r="G248" s="674">
        <v>14384</v>
      </c>
      <c r="H248" s="674">
        <v>1</v>
      </c>
      <c r="I248" s="674">
        <v>29</v>
      </c>
      <c r="J248" s="674">
        <v>56</v>
      </c>
      <c r="K248" s="674">
        <v>1624</v>
      </c>
      <c r="L248" s="674">
        <v>0.11290322580645161</v>
      </c>
      <c r="M248" s="674">
        <v>29</v>
      </c>
      <c r="N248" s="674"/>
      <c r="O248" s="674"/>
      <c r="P248" s="664"/>
      <c r="Q248" s="675"/>
    </row>
    <row r="249" spans="1:17" ht="14.4" customHeight="1" x14ac:dyDescent="0.3">
      <c r="A249" s="658" t="s">
        <v>516</v>
      </c>
      <c r="B249" s="659" t="s">
        <v>4506</v>
      </c>
      <c r="C249" s="659" t="s">
        <v>4364</v>
      </c>
      <c r="D249" s="659" t="s">
        <v>4857</v>
      </c>
      <c r="E249" s="659" t="s">
        <v>4858</v>
      </c>
      <c r="F249" s="674">
        <v>496</v>
      </c>
      <c r="G249" s="674">
        <v>35216</v>
      </c>
      <c r="H249" s="674">
        <v>1</v>
      </c>
      <c r="I249" s="674">
        <v>71</v>
      </c>
      <c r="J249" s="674">
        <v>56</v>
      </c>
      <c r="K249" s="674">
        <v>3976</v>
      </c>
      <c r="L249" s="674">
        <v>0.11290322580645161</v>
      </c>
      <c r="M249" s="674">
        <v>71</v>
      </c>
      <c r="N249" s="674"/>
      <c r="O249" s="674"/>
      <c r="P249" s="664"/>
      <c r="Q249" s="675"/>
    </row>
    <row r="250" spans="1:17" ht="14.4" customHeight="1" x14ac:dyDescent="0.3">
      <c r="A250" s="658" t="s">
        <v>516</v>
      </c>
      <c r="B250" s="659" t="s">
        <v>4506</v>
      </c>
      <c r="C250" s="659" t="s">
        <v>4364</v>
      </c>
      <c r="D250" s="659" t="s">
        <v>4859</v>
      </c>
      <c r="E250" s="659" t="s">
        <v>4860</v>
      </c>
      <c r="F250" s="674">
        <v>496</v>
      </c>
      <c r="G250" s="674">
        <v>14384</v>
      </c>
      <c r="H250" s="674">
        <v>1</v>
      </c>
      <c r="I250" s="674">
        <v>29</v>
      </c>
      <c r="J250" s="674">
        <v>56</v>
      </c>
      <c r="K250" s="674">
        <v>1624</v>
      </c>
      <c r="L250" s="674">
        <v>0.11290322580645161</v>
      </c>
      <c r="M250" s="674">
        <v>29</v>
      </c>
      <c r="N250" s="674"/>
      <c r="O250" s="674"/>
      <c r="P250" s="664"/>
      <c r="Q250" s="675"/>
    </row>
    <row r="251" spans="1:17" ht="14.4" customHeight="1" thickBot="1" x14ac:dyDescent="0.35">
      <c r="A251" s="666" t="s">
        <v>516</v>
      </c>
      <c r="B251" s="667" t="s">
        <v>4506</v>
      </c>
      <c r="C251" s="667" t="s">
        <v>4364</v>
      </c>
      <c r="D251" s="667" t="s">
        <v>4865</v>
      </c>
      <c r="E251" s="667" t="s">
        <v>4866</v>
      </c>
      <c r="F251" s="676">
        <v>496</v>
      </c>
      <c r="G251" s="676">
        <v>11408</v>
      </c>
      <c r="H251" s="676">
        <v>1</v>
      </c>
      <c r="I251" s="676">
        <v>23</v>
      </c>
      <c r="J251" s="676">
        <v>56</v>
      </c>
      <c r="K251" s="676">
        <v>1288</v>
      </c>
      <c r="L251" s="676">
        <v>0.11290322580645161</v>
      </c>
      <c r="M251" s="676">
        <v>23</v>
      </c>
      <c r="N251" s="676"/>
      <c r="O251" s="676"/>
      <c r="P251" s="672"/>
      <c r="Q251" s="677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66" bestFit="1" customWidth="1"/>
    <col min="2" max="2" width="15.6640625" style="166" bestFit="1" customWidth="1"/>
    <col min="3" max="5" width="8.33203125" style="176" customWidth="1"/>
    <col min="6" max="6" width="6.109375" style="177" customWidth="1"/>
    <col min="7" max="9" width="8.33203125" style="178" customWidth="1"/>
    <col min="10" max="10" width="6.109375" style="177" customWidth="1"/>
    <col min="11" max="13" width="8.33203125" style="178" customWidth="1"/>
    <col min="14" max="14" width="8.33203125" style="176" customWidth="1"/>
    <col min="15" max="16384" width="8.88671875" style="166"/>
  </cols>
  <sheetData>
    <row r="1" spans="1:14" ht="18.600000000000001" customHeight="1" thickBot="1" x14ac:dyDescent="0.4">
      <c r="A1" s="540" t="s">
        <v>156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</row>
    <row r="2" spans="1:14" ht="14.4" customHeight="1" thickBot="1" x14ac:dyDescent="0.35">
      <c r="A2" s="351" t="s">
        <v>282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</row>
    <row r="3" spans="1:14" ht="14.4" customHeight="1" thickBot="1" x14ac:dyDescent="0.35">
      <c r="A3" s="168"/>
      <c r="B3" s="169" t="s">
        <v>134</v>
      </c>
      <c r="C3" s="170">
        <f>SUBTOTAL(9,C6:C1048576)</f>
        <v>2540</v>
      </c>
      <c r="D3" s="171">
        <f>SUBTOTAL(9,D6:D1048576)</f>
        <v>2054</v>
      </c>
      <c r="E3" s="171">
        <f>SUBTOTAL(9,E6:E1048576)</f>
        <v>2430</v>
      </c>
      <c r="F3" s="172">
        <f>IF(OR(E3=0,C3=0),"",E3/C3)</f>
        <v>0.95669291338582674</v>
      </c>
      <c r="G3" s="173">
        <f>SUBTOTAL(9,G6:G1048576)</f>
        <v>20278278</v>
      </c>
      <c r="H3" s="174">
        <f>SUBTOTAL(9,H6:H1048576)</f>
        <v>17407100</v>
      </c>
      <c r="I3" s="174">
        <f>SUBTOTAL(9,I6:I1048576)</f>
        <v>18752509</v>
      </c>
      <c r="J3" s="172">
        <f>IF(OR(I3=0,G3=0),"",I3/G3)</f>
        <v>0.92475845335585205</v>
      </c>
      <c r="K3" s="173">
        <f>SUBTOTAL(9,K6:K1048576)</f>
        <v>7139920</v>
      </c>
      <c r="L3" s="174">
        <f>SUBTOTAL(9,L6:L1048576)</f>
        <v>6110540</v>
      </c>
      <c r="M3" s="174">
        <f>SUBTOTAL(9,M6:M1048576)</f>
        <v>6553080</v>
      </c>
      <c r="N3" s="175">
        <f>IF(OR(M3=0,E3=0),"",M3/E3)</f>
        <v>2696.7407407407409</v>
      </c>
    </row>
    <row r="4" spans="1:14" ht="14.4" customHeight="1" x14ac:dyDescent="0.3">
      <c r="A4" s="542" t="s">
        <v>65</v>
      </c>
      <c r="B4" s="543" t="s">
        <v>11</v>
      </c>
      <c r="C4" s="544" t="s">
        <v>66</v>
      </c>
      <c r="D4" s="544"/>
      <c r="E4" s="544"/>
      <c r="F4" s="545"/>
      <c r="G4" s="546" t="s">
        <v>14</v>
      </c>
      <c r="H4" s="544"/>
      <c r="I4" s="544"/>
      <c r="J4" s="545"/>
      <c r="K4" s="546" t="s">
        <v>67</v>
      </c>
      <c r="L4" s="544"/>
      <c r="M4" s="544"/>
      <c r="N4" s="547"/>
    </row>
    <row r="5" spans="1:14" ht="14.4" customHeight="1" thickBot="1" x14ac:dyDescent="0.35">
      <c r="A5" s="825"/>
      <c r="B5" s="826"/>
      <c r="C5" s="833">
        <v>2012</v>
      </c>
      <c r="D5" s="833">
        <v>2013</v>
      </c>
      <c r="E5" s="833">
        <v>2014</v>
      </c>
      <c r="F5" s="834" t="s">
        <v>2</v>
      </c>
      <c r="G5" s="844">
        <v>2012</v>
      </c>
      <c r="H5" s="833">
        <v>2013</v>
      </c>
      <c r="I5" s="833">
        <v>2014</v>
      </c>
      <c r="J5" s="834" t="s">
        <v>2</v>
      </c>
      <c r="K5" s="844">
        <v>2012</v>
      </c>
      <c r="L5" s="833">
        <v>2013</v>
      </c>
      <c r="M5" s="833">
        <v>2014</v>
      </c>
      <c r="N5" s="851" t="s">
        <v>68</v>
      </c>
    </row>
    <row r="6" spans="1:14" ht="14.4" customHeight="1" x14ac:dyDescent="0.3">
      <c r="A6" s="827" t="s">
        <v>4873</v>
      </c>
      <c r="B6" s="830" t="s">
        <v>5699</v>
      </c>
      <c r="C6" s="835">
        <v>1841</v>
      </c>
      <c r="D6" s="836">
        <v>1442</v>
      </c>
      <c r="E6" s="836">
        <v>1784</v>
      </c>
      <c r="F6" s="841">
        <v>0.96903856599674087</v>
      </c>
      <c r="G6" s="845">
        <v>1580756</v>
      </c>
      <c r="H6" s="846">
        <v>1274256</v>
      </c>
      <c r="I6" s="846">
        <v>1591331</v>
      </c>
      <c r="J6" s="841">
        <v>1.0066898370146942</v>
      </c>
      <c r="K6" s="845">
        <v>220920</v>
      </c>
      <c r="L6" s="846">
        <v>173040</v>
      </c>
      <c r="M6" s="846">
        <v>214080</v>
      </c>
      <c r="N6" s="852">
        <v>120</v>
      </c>
    </row>
    <row r="7" spans="1:14" ht="14.4" customHeight="1" x14ac:dyDescent="0.3">
      <c r="A7" s="828" t="s">
        <v>5082</v>
      </c>
      <c r="B7" s="831" t="s">
        <v>5700</v>
      </c>
      <c r="C7" s="837">
        <v>415</v>
      </c>
      <c r="D7" s="838">
        <v>346</v>
      </c>
      <c r="E7" s="838">
        <v>387</v>
      </c>
      <c r="F7" s="842">
        <v>0.93253012048192774</v>
      </c>
      <c r="G7" s="847">
        <v>11936646</v>
      </c>
      <c r="H7" s="848">
        <v>9954079</v>
      </c>
      <c r="I7" s="848">
        <v>11133757</v>
      </c>
      <c r="J7" s="842">
        <v>0.9327374708104772</v>
      </c>
      <c r="K7" s="847">
        <v>4565000</v>
      </c>
      <c r="L7" s="848">
        <v>3806000</v>
      </c>
      <c r="M7" s="848">
        <v>4257000</v>
      </c>
      <c r="N7" s="853">
        <v>11000</v>
      </c>
    </row>
    <row r="8" spans="1:14" ht="14.4" customHeight="1" x14ac:dyDescent="0.3">
      <c r="A8" s="828" t="s">
        <v>5099</v>
      </c>
      <c r="B8" s="831" t="s">
        <v>5700</v>
      </c>
      <c r="C8" s="837">
        <v>202</v>
      </c>
      <c r="D8" s="838">
        <v>173</v>
      </c>
      <c r="E8" s="838">
        <v>179</v>
      </c>
      <c r="F8" s="842">
        <v>0.88613861386138615</v>
      </c>
      <c r="G8" s="847">
        <v>5082897</v>
      </c>
      <c r="H8" s="848">
        <v>4354212</v>
      </c>
      <c r="I8" s="848">
        <v>4505322</v>
      </c>
      <c r="J8" s="842">
        <v>0.88636893488103341</v>
      </c>
      <c r="K8" s="847">
        <v>1818000</v>
      </c>
      <c r="L8" s="848">
        <v>1557000</v>
      </c>
      <c r="M8" s="848">
        <v>1611000</v>
      </c>
      <c r="N8" s="853">
        <v>9000</v>
      </c>
    </row>
    <row r="9" spans="1:14" ht="14.4" customHeight="1" x14ac:dyDescent="0.3">
      <c r="A9" s="828" t="s">
        <v>5094</v>
      </c>
      <c r="B9" s="831" t="s">
        <v>5700</v>
      </c>
      <c r="C9" s="837">
        <v>75</v>
      </c>
      <c r="D9" s="838">
        <v>79</v>
      </c>
      <c r="E9" s="838">
        <v>63</v>
      </c>
      <c r="F9" s="842">
        <v>0.84</v>
      </c>
      <c r="G9" s="847">
        <v>1617181</v>
      </c>
      <c r="H9" s="848">
        <v>1703935</v>
      </c>
      <c r="I9" s="848">
        <v>1358872</v>
      </c>
      <c r="J9" s="842">
        <v>0.84027205365385815</v>
      </c>
      <c r="K9" s="847">
        <v>525000</v>
      </c>
      <c r="L9" s="848">
        <v>553000</v>
      </c>
      <c r="M9" s="848">
        <v>441000</v>
      </c>
      <c r="N9" s="853">
        <v>7000</v>
      </c>
    </row>
    <row r="10" spans="1:14" ht="14.4" customHeight="1" x14ac:dyDescent="0.3">
      <c r="A10" s="828" t="s">
        <v>5084</v>
      </c>
      <c r="B10" s="831" t="s">
        <v>5700</v>
      </c>
      <c r="C10" s="837">
        <v>4</v>
      </c>
      <c r="D10" s="838">
        <v>8</v>
      </c>
      <c r="E10" s="838">
        <v>13</v>
      </c>
      <c r="F10" s="842">
        <v>3.25</v>
      </c>
      <c r="G10" s="847">
        <v>42800</v>
      </c>
      <c r="H10" s="848">
        <v>85656</v>
      </c>
      <c r="I10" s="848">
        <v>139194</v>
      </c>
      <c r="J10" s="842">
        <v>3.2521962616822431</v>
      </c>
      <c r="K10" s="847">
        <v>8000</v>
      </c>
      <c r="L10" s="848">
        <v>16000</v>
      </c>
      <c r="M10" s="848">
        <v>26000</v>
      </c>
      <c r="N10" s="853">
        <v>2000</v>
      </c>
    </row>
    <row r="11" spans="1:14" ht="14.4" customHeight="1" x14ac:dyDescent="0.3">
      <c r="A11" s="828" t="s">
        <v>5096</v>
      </c>
      <c r="B11" s="831" t="s">
        <v>5700</v>
      </c>
      <c r="C11" s="837">
        <v>3</v>
      </c>
      <c r="D11" s="838">
        <v>5</v>
      </c>
      <c r="E11" s="838">
        <v>4</v>
      </c>
      <c r="F11" s="842">
        <v>1.3333333333333333</v>
      </c>
      <c r="G11" s="847">
        <v>17998</v>
      </c>
      <c r="H11" s="848">
        <v>30034</v>
      </c>
      <c r="I11" s="848">
        <v>24033</v>
      </c>
      <c r="J11" s="842">
        <v>1.3353150350038894</v>
      </c>
      <c r="K11" s="847">
        <v>3000</v>
      </c>
      <c r="L11" s="848">
        <v>5000</v>
      </c>
      <c r="M11" s="848">
        <v>4000</v>
      </c>
      <c r="N11" s="853">
        <v>1000</v>
      </c>
    </row>
    <row r="12" spans="1:14" ht="14.4" customHeight="1" thickBot="1" x14ac:dyDescent="0.35">
      <c r="A12" s="829" t="s">
        <v>5092</v>
      </c>
      <c r="B12" s="832" t="s">
        <v>5700</v>
      </c>
      <c r="C12" s="839">
        <v>0</v>
      </c>
      <c r="D12" s="840">
        <v>1</v>
      </c>
      <c r="E12" s="840">
        <v>0</v>
      </c>
      <c r="F12" s="843" t="s">
        <v>518</v>
      </c>
      <c r="G12" s="849">
        <v>0</v>
      </c>
      <c r="H12" s="850">
        <v>4928</v>
      </c>
      <c r="I12" s="850">
        <v>0</v>
      </c>
      <c r="J12" s="843" t="s">
        <v>518</v>
      </c>
      <c r="K12" s="849">
        <v>0</v>
      </c>
      <c r="L12" s="850">
        <v>500</v>
      </c>
      <c r="M12" s="850">
        <v>0</v>
      </c>
      <c r="N12" s="854" t="s">
        <v>518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30" bestFit="1" customWidth="1"/>
    <col min="2" max="3" width="9.5546875" style="230" customWidth="1"/>
    <col min="4" max="4" width="2.21875" style="230" customWidth="1"/>
    <col min="5" max="8" width="9.5546875" style="230" customWidth="1"/>
    <col min="9" max="16384" width="8.88671875" style="230"/>
  </cols>
  <sheetData>
    <row r="1" spans="1:8" ht="18.600000000000001" customHeight="1" thickBot="1" x14ac:dyDescent="0.4">
      <c r="A1" s="423" t="s">
        <v>150</v>
      </c>
      <c r="B1" s="423"/>
      <c r="C1" s="423"/>
      <c r="D1" s="423"/>
      <c r="E1" s="423"/>
      <c r="F1" s="423"/>
      <c r="G1" s="424"/>
      <c r="H1" s="424"/>
    </row>
    <row r="2" spans="1:8" ht="14.4" customHeight="1" thickBot="1" x14ac:dyDescent="0.35">
      <c r="A2" s="351" t="s">
        <v>282</v>
      </c>
      <c r="B2" s="201"/>
      <c r="C2" s="201"/>
      <c r="D2" s="201"/>
      <c r="E2" s="201"/>
      <c r="F2" s="201"/>
    </row>
    <row r="3" spans="1:8" ht="14.4" customHeight="1" x14ac:dyDescent="0.3">
      <c r="A3" s="425"/>
      <c r="B3" s="197">
        <v>2012</v>
      </c>
      <c r="C3" s="34">
        <v>2013</v>
      </c>
      <c r="D3" s="11"/>
      <c r="E3" s="429">
        <v>2014</v>
      </c>
      <c r="F3" s="430"/>
      <c r="G3" s="430"/>
      <c r="H3" s="431"/>
    </row>
    <row r="4" spans="1:8" ht="14.4" customHeight="1" thickBot="1" x14ac:dyDescent="0.35">
      <c r="A4" s="426"/>
      <c r="B4" s="427" t="s">
        <v>69</v>
      </c>
      <c r="C4" s="428"/>
      <c r="D4" s="11"/>
      <c r="E4" s="218" t="s">
        <v>69</v>
      </c>
      <c r="F4" s="199" t="s">
        <v>70</v>
      </c>
      <c r="G4" s="199" t="s">
        <v>44</v>
      </c>
      <c r="H4" s="200" t="s">
        <v>71</v>
      </c>
    </row>
    <row r="5" spans="1:8" ht="14.4" customHeight="1" x14ac:dyDescent="0.3">
      <c r="A5" s="202" t="str">
        <f>HYPERLINK("#'Léky Žádanky'!A1","Léky (Kč)")</f>
        <v>Léky (Kč)</v>
      </c>
      <c r="B5" s="21">
        <v>2977.3422999999998</v>
      </c>
      <c r="C5" s="23">
        <v>2668.3761299999987</v>
      </c>
      <c r="D5" s="12"/>
      <c r="E5" s="207">
        <v>2827.5416100000034</v>
      </c>
      <c r="F5" s="22">
        <v>2639</v>
      </c>
      <c r="G5" s="206">
        <f>E5-F5</f>
        <v>188.5416100000034</v>
      </c>
      <c r="H5" s="212">
        <f>IF(F5&lt;0.00000001,"",E5/F5)</f>
        <v>1.0714443387646848</v>
      </c>
    </row>
    <row r="6" spans="1:8" ht="14.4" customHeight="1" x14ac:dyDescent="0.3">
      <c r="A6" s="202" t="str">
        <f>HYPERLINK("#'Materiál Žádanky'!A1","Materiál - SZM (Kč)")</f>
        <v>Materiál - SZM (Kč)</v>
      </c>
      <c r="B6" s="14">
        <v>11823.505359999999</v>
      </c>
      <c r="C6" s="25">
        <v>11043.415049999998</v>
      </c>
      <c r="D6" s="12"/>
      <c r="E6" s="208">
        <v>11371.727740000013</v>
      </c>
      <c r="F6" s="24">
        <v>11999</v>
      </c>
      <c r="G6" s="209">
        <f>E6-F6</f>
        <v>-627.272259999987</v>
      </c>
      <c r="H6" s="213">
        <f>IF(F6&lt;0.00000001,"",E6/F6)</f>
        <v>0.94772295524627159</v>
      </c>
    </row>
    <row r="7" spans="1:8" ht="14.4" customHeight="1" x14ac:dyDescent="0.3">
      <c r="A7" s="202" t="str">
        <f>HYPERLINK("#'Osobní náklady'!A1","Osobní náklady (Kč) *")</f>
        <v>Osobní náklady (Kč) *</v>
      </c>
      <c r="B7" s="14">
        <v>22072.412259999997</v>
      </c>
      <c r="C7" s="25">
        <v>20820.86534</v>
      </c>
      <c r="D7" s="12"/>
      <c r="E7" s="208">
        <v>20996.860500000035</v>
      </c>
      <c r="F7" s="24">
        <v>22208.333333333332</v>
      </c>
      <c r="G7" s="209">
        <f>E7-F7</f>
        <v>-1211.4728333332969</v>
      </c>
      <c r="H7" s="213">
        <f>IF(F7&lt;0.00000001,"",E7/F7)</f>
        <v>0.94544962851782532</v>
      </c>
    </row>
    <row r="8" spans="1:8" ht="14.4" customHeight="1" thickBot="1" x14ac:dyDescent="0.35">
      <c r="A8" s="1" t="s">
        <v>72</v>
      </c>
      <c r="B8" s="15">
        <v>11327.905840000007</v>
      </c>
      <c r="C8" s="27">
        <v>9495.4413199999963</v>
      </c>
      <c r="D8" s="12"/>
      <c r="E8" s="210">
        <v>9992.281400000018</v>
      </c>
      <c r="F8" s="26">
        <v>8646.3333333333321</v>
      </c>
      <c r="G8" s="211">
        <f>E8-F8</f>
        <v>1345.9480666666859</v>
      </c>
      <c r="H8" s="214">
        <f>IF(F8&lt;0.00000001,"",E8/F8)</f>
        <v>1.1556669185396529</v>
      </c>
    </row>
    <row r="9" spans="1:8" ht="14.4" customHeight="1" thickBot="1" x14ac:dyDescent="0.35">
      <c r="A9" s="2" t="s">
        <v>73</v>
      </c>
      <c r="B9" s="3">
        <v>48201.165760000004</v>
      </c>
      <c r="C9" s="29">
        <v>44028.097839999995</v>
      </c>
      <c r="D9" s="12"/>
      <c r="E9" s="3">
        <v>45188.411250000077</v>
      </c>
      <c r="F9" s="28">
        <v>45492.666666666657</v>
      </c>
      <c r="G9" s="28">
        <f>E9-F9</f>
        <v>-304.25541666657955</v>
      </c>
      <c r="H9" s="215">
        <f>IF(F9&lt;0.00000001,"",E9/F9)</f>
        <v>0.99331198984451896</v>
      </c>
    </row>
    <row r="10" spans="1:8" ht="14.4" customHeight="1" thickBot="1" x14ac:dyDescent="0.35">
      <c r="A10" s="16"/>
      <c r="B10" s="16"/>
      <c r="C10" s="198"/>
      <c r="D10" s="12"/>
      <c r="E10" s="16"/>
      <c r="F10" s="17"/>
    </row>
    <row r="11" spans="1:8" ht="14.4" customHeight="1" x14ac:dyDescent="0.3">
      <c r="A11" s="232" t="str">
        <f>HYPERLINK("#'ZV Vykáz.-A'!A1","Ambulance *")</f>
        <v>Ambulance *</v>
      </c>
      <c r="B11" s="13">
        <f>IF(ISERROR(VLOOKUP("Celkem:",'ZV Vykáz.-A'!A:F,2,0)),0,VLOOKUP("Celkem:",'ZV Vykáz.-A'!A:F,2,0)/1000)</f>
        <v>388.45600000000002</v>
      </c>
      <c r="C11" s="23">
        <f>IF(ISERROR(VLOOKUP("Celkem:",'ZV Vykáz.-A'!A:F,4,0)),0,VLOOKUP("Celkem:",'ZV Vykáz.-A'!A:F,4,0)/1000)</f>
        <v>400.99599999999998</v>
      </c>
      <c r="D11" s="12"/>
      <c r="E11" s="207">
        <f>IF(ISERROR(VLOOKUP("Celkem:",'ZV Vykáz.-A'!A:F,6,0)),0,VLOOKUP("Celkem:",'ZV Vykáz.-A'!A:F,6,0)/1000)</f>
        <v>426.25099999999998</v>
      </c>
      <c r="F11" s="22">
        <f>B11</f>
        <v>388.45600000000002</v>
      </c>
      <c r="G11" s="206">
        <f>E11-F11</f>
        <v>37.794999999999959</v>
      </c>
      <c r="H11" s="212">
        <f>IF(F11&lt;0.00000001,"",E11/F11)</f>
        <v>1.0972954465885454</v>
      </c>
    </row>
    <row r="12" spans="1:8" ht="14.4" customHeight="1" thickBot="1" x14ac:dyDescent="0.35">
      <c r="A12" s="233" t="str">
        <f>HYPERLINK("#CaseMix!A1","Hospitalizace *")</f>
        <v>Hospitalizace *</v>
      </c>
      <c r="B12" s="15">
        <f>IF(ISERROR(VLOOKUP("Celkem",CaseMix!A:D,2,0)),0,VLOOKUP("Celkem",CaseMix!A:D,2,0)*30)</f>
        <v>74373.539999999994</v>
      </c>
      <c r="C12" s="27">
        <f>IF(ISERROR(VLOOKUP("Celkem",CaseMix!A:D,3,0)),0,VLOOKUP("Celkem",CaseMix!A:D,3,0)*30)</f>
        <v>70907.310000000012</v>
      </c>
      <c r="D12" s="12"/>
      <c r="E12" s="210">
        <f>IF(ISERROR(VLOOKUP("Celkem",CaseMix!A:D,4,0)),0,VLOOKUP("Celkem",CaseMix!A:D,4,0)*30)</f>
        <v>68421</v>
      </c>
      <c r="F12" s="26">
        <f>B12</f>
        <v>74373.539999999994</v>
      </c>
      <c r="G12" s="211">
        <f>E12-F12</f>
        <v>-5952.5399999999936</v>
      </c>
      <c r="H12" s="214">
        <f>IF(F12&lt;0.00000001,"",E12/F12)</f>
        <v>0.91996427761808841</v>
      </c>
    </row>
    <row r="13" spans="1:8" ht="14.4" customHeight="1" thickBot="1" x14ac:dyDescent="0.35">
      <c r="A13" s="4" t="s">
        <v>76</v>
      </c>
      <c r="B13" s="9">
        <f>SUM(B11:B12)</f>
        <v>74761.995999999999</v>
      </c>
      <c r="C13" s="31">
        <f>SUM(C11:C12)</f>
        <v>71308.306000000011</v>
      </c>
      <c r="D13" s="12"/>
      <c r="E13" s="9">
        <f>SUM(E11:E12)</f>
        <v>68847.251000000004</v>
      </c>
      <c r="F13" s="30">
        <f>SUM(F11:F12)</f>
        <v>74761.995999999999</v>
      </c>
      <c r="G13" s="30">
        <f>E13-F13</f>
        <v>-5914.7449999999953</v>
      </c>
      <c r="H13" s="216">
        <f>IF(F13&lt;0.00000001,"",E13/F13)</f>
        <v>0.92088567298283486</v>
      </c>
    </row>
    <row r="14" spans="1:8" ht="14.4" customHeight="1" thickBot="1" x14ac:dyDescent="0.35">
      <c r="A14" s="16"/>
      <c r="B14" s="16"/>
      <c r="C14" s="198"/>
      <c r="D14" s="12"/>
      <c r="E14" s="16"/>
      <c r="F14" s="17"/>
    </row>
    <row r="15" spans="1:8" ht="14.4" customHeight="1" thickBot="1" x14ac:dyDescent="0.35">
      <c r="A15" s="234" t="str">
        <f>HYPERLINK("#'HI Graf'!A1","Hospodářský index (Výnosy / Náklady) *")</f>
        <v>Hospodářský index (Výnosy / Náklady) *</v>
      </c>
      <c r="B15" s="10">
        <f>IF(B9=0,"",B13/B9)</f>
        <v>1.5510412418705781</v>
      </c>
      <c r="C15" s="33">
        <f>IF(C9=0,"",C13/C9)</f>
        <v>1.6196090564515748</v>
      </c>
      <c r="D15" s="12"/>
      <c r="E15" s="10">
        <f>IF(E9=0,"",E13/E9)</f>
        <v>1.5235598928032656</v>
      </c>
      <c r="F15" s="32">
        <f>IF(F9=0,"",F13/F9)</f>
        <v>1.6433856592271285</v>
      </c>
      <c r="G15" s="32">
        <f>IF(ISERROR(F15-E15),"",E15-F15)</f>
        <v>-0.11982576642386289</v>
      </c>
      <c r="H15" s="217">
        <f>IF(ISERROR(F15-E15),"",IF(F15&lt;0.00000001,"",E15/F15))</f>
        <v>0.92708603379183918</v>
      </c>
    </row>
    <row r="17" spans="1:8" ht="14.4" customHeight="1" x14ac:dyDescent="0.3">
      <c r="A17" s="203" t="s">
        <v>177</v>
      </c>
    </row>
    <row r="18" spans="1:8" ht="14.4" customHeight="1" x14ac:dyDescent="0.3">
      <c r="A18" s="404" t="s">
        <v>232</v>
      </c>
      <c r="B18" s="405"/>
      <c r="C18" s="405"/>
      <c r="D18" s="405"/>
      <c r="E18" s="405"/>
      <c r="F18" s="405"/>
      <c r="G18" s="405"/>
      <c r="H18" s="405"/>
    </row>
    <row r="19" spans="1:8" x14ac:dyDescent="0.3">
      <c r="A19" s="403" t="s">
        <v>231</v>
      </c>
      <c r="B19" s="405"/>
      <c r="C19" s="405"/>
      <c r="D19" s="405"/>
      <c r="E19" s="405"/>
      <c r="F19" s="405"/>
      <c r="G19" s="405"/>
      <c r="H19" s="405"/>
    </row>
    <row r="20" spans="1:8" ht="14.4" customHeight="1" x14ac:dyDescent="0.3">
      <c r="A20" s="204" t="s">
        <v>178</v>
      </c>
    </row>
    <row r="21" spans="1:8" ht="14.4" customHeight="1" x14ac:dyDescent="0.3">
      <c r="A21" s="204" t="s">
        <v>179</v>
      </c>
    </row>
    <row r="22" spans="1:8" ht="14.4" customHeight="1" x14ac:dyDescent="0.3">
      <c r="A22" s="205" t="s">
        <v>180</v>
      </c>
    </row>
    <row r="23" spans="1:8" ht="14.4" customHeight="1" x14ac:dyDescent="0.3">
      <c r="A23" s="205" t="s">
        <v>181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3" priority="4" operator="greaterThan">
      <formula>0</formula>
    </cfRule>
  </conditionalFormatting>
  <conditionalFormatting sqref="G11:G13 G15">
    <cfRule type="cellIs" dxfId="72" priority="3" operator="lessThan">
      <formula>0</formula>
    </cfRule>
  </conditionalFormatting>
  <conditionalFormatting sqref="H5:H9">
    <cfRule type="cellIs" dxfId="71" priority="2" operator="greaterThan">
      <formula>1</formula>
    </cfRule>
  </conditionalFormatting>
  <conditionalFormatting sqref="H11:H13 H15">
    <cfRule type="cellIs" dxfId="7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0"/>
    <col min="2" max="13" width="8.88671875" style="230" customWidth="1"/>
    <col min="14" max="16384" width="8.88671875" style="230"/>
  </cols>
  <sheetData>
    <row r="1" spans="1:13" ht="18.600000000000001" customHeight="1" thickBot="1" x14ac:dyDescent="0.4">
      <c r="A1" s="423" t="s">
        <v>104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</row>
    <row r="2" spans="1:13" ht="14.4" customHeight="1" x14ac:dyDescent="0.3">
      <c r="A2" s="351" t="s">
        <v>282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</row>
    <row r="3" spans="1:13" ht="14.4" customHeight="1" x14ac:dyDescent="0.3">
      <c r="A3" s="298"/>
      <c r="B3" s="299" t="s">
        <v>78</v>
      </c>
      <c r="C3" s="300" t="s">
        <v>79</v>
      </c>
      <c r="D3" s="300" t="s">
        <v>80</v>
      </c>
      <c r="E3" s="299" t="s">
        <v>81</v>
      </c>
      <c r="F3" s="300" t="s">
        <v>82</v>
      </c>
      <c r="G3" s="300" t="s">
        <v>83</v>
      </c>
      <c r="H3" s="300" t="s">
        <v>84</v>
      </c>
      <c r="I3" s="300" t="s">
        <v>85</v>
      </c>
      <c r="J3" s="300" t="s">
        <v>86</v>
      </c>
      <c r="K3" s="300" t="s">
        <v>87</v>
      </c>
      <c r="L3" s="300" t="s">
        <v>88</v>
      </c>
      <c r="M3" s="300" t="s">
        <v>89</v>
      </c>
    </row>
    <row r="4" spans="1:13" ht="14.4" customHeight="1" x14ac:dyDescent="0.3">
      <c r="A4" s="298" t="s">
        <v>77</v>
      </c>
      <c r="B4" s="301" t="e">
        <f>(B10+B8)/B6</f>
        <v>#DIV/0!</v>
      </c>
      <c r="C4" s="301" t="e">
        <f t="shared" ref="C4:M4" si="0">(C10+C8)/C6</f>
        <v>#DIV/0!</v>
      </c>
      <c r="D4" s="301" t="e">
        <f t="shared" si="0"/>
        <v>#DIV/0!</v>
      </c>
      <c r="E4" s="301" t="e">
        <f t="shared" si="0"/>
        <v>#DIV/0!</v>
      </c>
      <c r="F4" s="301" t="e">
        <f t="shared" si="0"/>
        <v>#DIV/0!</v>
      </c>
      <c r="G4" s="301" t="e">
        <f t="shared" si="0"/>
        <v>#DIV/0!</v>
      </c>
      <c r="H4" s="301" t="e">
        <f t="shared" si="0"/>
        <v>#DIV/0!</v>
      </c>
      <c r="I4" s="301" t="e">
        <f t="shared" si="0"/>
        <v>#DIV/0!</v>
      </c>
      <c r="J4" s="301" t="e">
        <f t="shared" si="0"/>
        <v>#DIV/0!</v>
      </c>
      <c r="K4" s="301" t="e">
        <f t="shared" si="0"/>
        <v>#DIV/0!</v>
      </c>
      <c r="L4" s="301" t="e">
        <f t="shared" si="0"/>
        <v>#DIV/0!</v>
      </c>
      <c r="M4" s="301" t="e">
        <f t="shared" si="0"/>
        <v>#DIV/0!</v>
      </c>
    </row>
    <row r="5" spans="1:13" ht="14.4" customHeight="1" x14ac:dyDescent="0.3">
      <c r="A5" s="302" t="s">
        <v>34</v>
      </c>
      <c r="B5" s="301">
        <f>IF(ISERROR(VLOOKUP($A5,#REF!,COLUMN()+2,0)),0,VLOOKUP($A5,#REF!,COLUMN()+2,0))</f>
        <v>0</v>
      </c>
      <c r="C5" s="301">
        <f>IF(ISERROR(VLOOKUP($A5,#REF!,COLUMN()+2,0)),0,VLOOKUP($A5,#REF!,COLUMN()+2,0))</f>
        <v>0</v>
      </c>
      <c r="D5" s="301">
        <f>IF(ISERROR(VLOOKUP($A5,#REF!,COLUMN()+2,0)),0,VLOOKUP($A5,#REF!,COLUMN()+2,0))</f>
        <v>0</v>
      </c>
      <c r="E5" s="301">
        <f>IF(ISERROR(VLOOKUP($A5,#REF!,COLUMN()+2,0)),0,VLOOKUP($A5,#REF!,COLUMN()+2,0))</f>
        <v>0</v>
      </c>
      <c r="F5" s="301">
        <f>IF(ISERROR(VLOOKUP($A5,#REF!,COLUMN()+2,0)),0,VLOOKUP($A5,#REF!,COLUMN()+2,0))</f>
        <v>0</v>
      </c>
      <c r="G5" s="301">
        <f>IF(ISERROR(VLOOKUP($A5,#REF!,COLUMN()+2,0)),0,VLOOKUP($A5,#REF!,COLUMN()+2,0))</f>
        <v>0</v>
      </c>
      <c r="H5" s="301">
        <f>IF(ISERROR(VLOOKUP($A5,#REF!,COLUMN()+2,0)),0,VLOOKUP($A5,#REF!,COLUMN()+2,0))</f>
        <v>0</v>
      </c>
      <c r="I5" s="301">
        <f>IF(ISERROR(VLOOKUP($A5,#REF!,COLUMN()+2,0)),0,VLOOKUP($A5,#REF!,COLUMN()+2,0))</f>
        <v>0</v>
      </c>
      <c r="J5" s="301">
        <f>IF(ISERROR(VLOOKUP($A5,#REF!,COLUMN()+2,0)),0,VLOOKUP($A5,#REF!,COLUMN()+2,0))</f>
        <v>0</v>
      </c>
      <c r="K5" s="301">
        <f>IF(ISERROR(VLOOKUP($A5,#REF!,COLUMN()+2,0)),0,VLOOKUP($A5,#REF!,COLUMN()+2,0))</f>
        <v>0</v>
      </c>
      <c r="L5" s="301">
        <f>IF(ISERROR(VLOOKUP($A5,#REF!,COLUMN()+2,0)),0,VLOOKUP($A5,#REF!,COLUMN()+2,0))</f>
        <v>0</v>
      </c>
      <c r="M5" s="301">
        <f>IF(ISERROR(VLOOKUP($A5,#REF!,COLUMN()+2,0)),0,VLOOKUP($A5,#REF!,COLUMN()+2,0))</f>
        <v>0</v>
      </c>
    </row>
    <row r="6" spans="1:13" ht="14.4" customHeight="1" x14ac:dyDescent="0.3">
      <c r="A6" s="302" t="s">
        <v>73</v>
      </c>
      <c r="B6" s="303">
        <f>B5</f>
        <v>0</v>
      </c>
      <c r="C6" s="303">
        <f t="shared" ref="C6:M6" si="1">C5+B6</f>
        <v>0</v>
      </c>
      <c r="D6" s="303">
        <f t="shared" si="1"/>
        <v>0</v>
      </c>
      <c r="E6" s="303">
        <f t="shared" si="1"/>
        <v>0</v>
      </c>
      <c r="F6" s="303">
        <f t="shared" si="1"/>
        <v>0</v>
      </c>
      <c r="G6" s="303">
        <f t="shared" si="1"/>
        <v>0</v>
      </c>
      <c r="H6" s="303">
        <f t="shared" si="1"/>
        <v>0</v>
      </c>
      <c r="I6" s="303">
        <f t="shared" si="1"/>
        <v>0</v>
      </c>
      <c r="J6" s="303">
        <f t="shared" si="1"/>
        <v>0</v>
      </c>
      <c r="K6" s="303">
        <f t="shared" si="1"/>
        <v>0</v>
      </c>
      <c r="L6" s="303">
        <f t="shared" si="1"/>
        <v>0</v>
      </c>
      <c r="M6" s="303">
        <f t="shared" si="1"/>
        <v>0</v>
      </c>
    </row>
    <row r="7" spans="1:13" ht="14.4" customHeight="1" x14ac:dyDescent="0.3">
      <c r="A7" s="302" t="s">
        <v>102</v>
      </c>
      <c r="B7" s="302">
        <v>508.87700000000001</v>
      </c>
      <c r="C7" s="302">
        <v>977.28499999999997</v>
      </c>
      <c r="D7" s="302">
        <v>1622.5129999999999</v>
      </c>
      <c r="E7" s="302">
        <v>2280.6999999999998</v>
      </c>
      <c r="F7" s="302"/>
      <c r="G7" s="302"/>
      <c r="H7" s="302"/>
      <c r="I7" s="302"/>
      <c r="J7" s="302"/>
      <c r="K7" s="302"/>
      <c r="L7" s="302"/>
      <c r="M7" s="302"/>
    </row>
    <row r="8" spans="1:13" ht="14.4" customHeight="1" x14ac:dyDescent="0.3">
      <c r="A8" s="302" t="s">
        <v>74</v>
      </c>
      <c r="B8" s="303">
        <f>B7*30</f>
        <v>15266.31</v>
      </c>
      <c r="C8" s="303">
        <f t="shared" ref="C8:M8" si="2">C7*30</f>
        <v>29318.55</v>
      </c>
      <c r="D8" s="303">
        <f t="shared" si="2"/>
        <v>48675.39</v>
      </c>
      <c r="E8" s="303">
        <f t="shared" si="2"/>
        <v>68421</v>
      </c>
      <c r="F8" s="303">
        <f t="shared" si="2"/>
        <v>0</v>
      </c>
      <c r="G8" s="303">
        <f t="shared" si="2"/>
        <v>0</v>
      </c>
      <c r="H8" s="303">
        <f t="shared" si="2"/>
        <v>0</v>
      </c>
      <c r="I8" s="303">
        <f t="shared" si="2"/>
        <v>0</v>
      </c>
      <c r="J8" s="303">
        <f t="shared" si="2"/>
        <v>0</v>
      </c>
      <c r="K8" s="303">
        <f t="shared" si="2"/>
        <v>0</v>
      </c>
      <c r="L8" s="303">
        <f t="shared" si="2"/>
        <v>0</v>
      </c>
      <c r="M8" s="303">
        <f t="shared" si="2"/>
        <v>0</v>
      </c>
    </row>
    <row r="9" spans="1:13" ht="14.4" customHeight="1" x14ac:dyDescent="0.3">
      <c r="A9" s="302" t="s">
        <v>103</v>
      </c>
      <c r="B9" s="302">
        <v>101402</v>
      </c>
      <c r="C9" s="302">
        <v>91372</v>
      </c>
      <c r="D9" s="302">
        <v>129652</v>
      </c>
      <c r="E9" s="302">
        <v>103825</v>
      </c>
      <c r="F9" s="302">
        <v>0</v>
      </c>
      <c r="G9" s="302">
        <v>0</v>
      </c>
      <c r="H9" s="302">
        <v>0</v>
      </c>
      <c r="I9" s="302">
        <v>0</v>
      </c>
      <c r="J9" s="302">
        <v>0</v>
      </c>
      <c r="K9" s="302">
        <v>0</v>
      </c>
      <c r="L9" s="302">
        <v>0</v>
      </c>
      <c r="M9" s="302">
        <v>0</v>
      </c>
    </row>
    <row r="10" spans="1:13" ht="14.4" customHeight="1" x14ac:dyDescent="0.3">
      <c r="A10" s="302" t="s">
        <v>75</v>
      </c>
      <c r="B10" s="303">
        <f>B9/1000</f>
        <v>101.402</v>
      </c>
      <c r="C10" s="303">
        <f t="shared" ref="C10:M10" si="3">C9/1000+B10</f>
        <v>192.774</v>
      </c>
      <c r="D10" s="303">
        <f t="shared" si="3"/>
        <v>322.42599999999999</v>
      </c>
      <c r="E10" s="303">
        <f t="shared" si="3"/>
        <v>426.25099999999998</v>
      </c>
      <c r="F10" s="303">
        <f t="shared" si="3"/>
        <v>426.25099999999998</v>
      </c>
      <c r="G10" s="303">
        <f t="shared" si="3"/>
        <v>426.25099999999998</v>
      </c>
      <c r="H10" s="303">
        <f t="shared" si="3"/>
        <v>426.25099999999998</v>
      </c>
      <c r="I10" s="303">
        <f t="shared" si="3"/>
        <v>426.25099999999998</v>
      </c>
      <c r="J10" s="303">
        <f t="shared" si="3"/>
        <v>426.25099999999998</v>
      </c>
      <c r="K10" s="303">
        <f t="shared" si="3"/>
        <v>426.25099999999998</v>
      </c>
      <c r="L10" s="303">
        <f t="shared" si="3"/>
        <v>426.25099999999998</v>
      </c>
      <c r="M10" s="303">
        <f t="shared" si="3"/>
        <v>426.25099999999998</v>
      </c>
    </row>
    <row r="11" spans="1:13" ht="14.4" customHeight="1" x14ac:dyDescent="0.3">
      <c r="A11" s="298"/>
      <c r="B11" s="298" t="s">
        <v>91</v>
      </c>
      <c r="C11" s="298">
        <f ca="1">IF(MONTH(TODAY())=1,12,MONTH(TODAY())-1)</f>
        <v>4</v>
      </c>
      <c r="D11" s="298"/>
      <c r="E11" s="298"/>
      <c r="F11" s="298"/>
      <c r="G11" s="298"/>
      <c r="H11" s="298"/>
      <c r="I11" s="298"/>
      <c r="J11" s="298"/>
      <c r="K11" s="298"/>
      <c r="L11" s="298"/>
      <c r="M11" s="298"/>
    </row>
    <row r="12" spans="1:13" ht="14.4" customHeight="1" x14ac:dyDescent="0.3">
      <c r="A12" s="298">
        <v>0</v>
      </c>
      <c r="B12" s="301">
        <f>IF(ISERROR(HI!F15),#REF!,HI!F15)</f>
        <v>1.6433856592271285</v>
      </c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</row>
    <row r="13" spans="1:13" ht="14.4" customHeight="1" x14ac:dyDescent="0.3">
      <c r="A13" s="298">
        <v>1</v>
      </c>
      <c r="B13" s="301">
        <f>IF(ISERROR(HI!F15),#REF!,HI!F15)</f>
        <v>1.6433856592271285</v>
      </c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0" customWidth="1"/>
    <col min="2" max="11" width="10" style="230" customWidth="1"/>
    <col min="12" max="16384" width="8.88671875" style="230"/>
  </cols>
  <sheetData>
    <row r="1" spans="1:11" s="42" customFormat="1" ht="18.600000000000001" customHeight="1" thickBot="1" x14ac:dyDescent="0.4">
      <c r="A1" s="432" t="s">
        <v>36</v>
      </c>
      <c r="B1" s="432"/>
      <c r="C1" s="432"/>
      <c r="D1" s="432"/>
      <c r="E1" s="432"/>
      <c r="F1" s="432"/>
      <c r="G1" s="432"/>
      <c r="H1" s="435"/>
      <c r="I1" s="435"/>
      <c r="J1" s="435"/>
      <c r="K1" s="435"/>
    </row>
    <row r="2" spans="1:11" s="42" customFormat="1" ht="14.4" customHeight="1" thickBot="1" x14ac:dyDescent="0.35">
      <c r="A2" s="351" t="s">
        <v>282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4.4" customHeight="1" x14ac:dyDescent="0.3">
      <c r="A3" s="79"/>
      <c r="B3" s="433" t="s">
        <v>37</v>
      </c>
      <c r="C3" s="434"/>
      <c r="D3" s="434"/>
      <c r="E3" s="434"/>
      <c r="F3" s="438" t="s">
        <v>38</v>
      </c>
      <c r="G3" s="434"/>
      <c r="H3" s="434"/>
      <c r="I3" s="434"/>
      <c r="J3" s="434"/>
      <c r="K3" s="439"/>
    </row>
    <row r="4" spans="1:11" ht="14.4" customHeight="1" x14ac:dyDescent="0.3">
      <c r="A4" s="80"/>
      <c r="B4" s="436"/>
      <c r="C4" s="437"/>
      <c r="D4" s="437"/>
      <c r="E4" s="437"/>
      <c r="F4" s="440" t="s">
        <v>188</v>
      </c>
      <c r="G4" s="442" t="s">
        <v>39</v>
      </c>
      <c r="H4" s="236" t="s">
        <v>158</v>
      </c>
      <c r="I4" s="440" t="s">
        <v>40</v>
      </c>
      <c r="J4" s="442" t="s">
        <v>190</v>
      </c>
      <c r="K4" s="443" t="s">
        <v>191</v>
      </c>
    </row>
    <row r="5" spans="1:11" ht="42" thickBot="1" x14ac:dyDescent="0.35">
      <c r="A5" s="81"/>
      <c r="B5" s="18" t="s">
        <v>184</v>
      </c>
      <c r="C5" s="19" t="s">
        <v>185</v>
      </c>
      <c r="D5" s="20" t="s">
        <v>186</v>
      </c>
      <c r="E5" s="20" t="s">
        <v>187</v>
      </c>
      <c r="F5" s="441"/>
      <c r="G5" s="441"/>
      <c r="H5" s="19" t="s">
        <v>189</v>
      </c>
      <c r="I5" s="441"/>
      <c r="J5" s="441"/>
      <c r="K5" s="444"/>
    </row>
    <row r="6" spans="1:11" ht="14.4" customHeight="1" thickBot="1" x14ac:dyDescent="0.35">
      <c r="A6" s="566" t="s">
        <v>283</v>
      </c>
      <c r="B6" s="548">
        <v>131279.196663957</v>
      </c>
      <c r="C6" s="548">
        <v>135034.70509999999</v>
      </c>
      <c r="D6" s="549">
        <v>3755.5084360434798</v>
      </c>
      <c r="E6" s="550">
        <v>1.0286070339510001</v>
      </c>
      <c r="F6" s="548">
        <v>136489.394460765</v>
      </c>
      <c r="G6" s="549">
        <v>45496.464820255002</v>
      </c>
      <c r="H6" s="551">
        <v>11528.063829999999</v>
      </c>
      <c r="I6" s="548">
        <v>45188.411250000099</v>
      </c>
      <c r="J6" s="549">
        <v>-308.05357025496801</v>
      </c>
      <c r="K6" s="552">
        <v>0.33107635526200002</v>
      </c>
    </row>
    <row r="7" spans="1:11" ht="14.4" customHeight="1" thickBot="1" x14ac:dyDescent="0.35">
      <c r="A7" s="567" t="s">
        <v>284</v>
      </c>
      <c r="B7" s="548">
        <v>56755.751552332498</v>
      </c>
      <c r="C7" s="548">
        <v>54438.516459999999</v>
      </c>
      <c r="D7" s="549">
        <v>-2317.2350923324898</v>
      </c>
      <c r="E7" s="550">
        <v>0.95917180146500003</v>
      </c>
      <c r="F7" s="548">
        <v>57110.099571348699</v>
      </c>
      <c r="G7" s="549">
        <v>19036.6998571162</v>
      </c>
      <c r="H7" s="551">
        <v>5328.86924</v>
      </c>
      <c r="I7" s="548">
        <v>19779.929889999999</v>
      </c>
      <c r="J7" s="549">
        <v>743.23003288379198</v>
      </c>
      <c r="K7" s="552">
        <v>0.346347319273</v>
      </c>
    </row>
    <row r="8" spans="1:11" ht="14.4" customHeight="1" thickBot="1" x14ac:dyDescent="0.35">
      <c r="A8" s="568" t="s">
        <v>285</v>
      </c>
      <c r="B8" s="548">
        <v>54584.111717408203</v>
      </c>
      <c r="C8" s="548">
        <v>52303.782460000002</v>
      </c>
      <c r="D8" s="549">
        <v>-2280.3292574081102</v>
      </c>
      <c r="E8" s="550">
        <v>0.95822357118799995</v>
      </c>
      <c r="F8" s="548">
        <v>54960.814692606997</v>
      </c>
      <c r="G8" s="549">
        <v>18320.271564202299</v>
      </c>
      <c r="H8" s="551">
        <v>5173.1782400000002</v>
      </c>
      <c r="I8" s="548">
        <v>19009.654890000002</v>
      </c>
      <c r="J8" s="549">
        <v>689.38332579767996</v>
      </c>
      <c r="K8" s="552">
        <v>0.34587651213499998</v>
      </c>
    </row>
    <row r="9" spans="1:11" ht="14.4" customHeight="1" thickBot="1" x14ac:dyDescent="0.35">
      <c r="A9" s="569" t="s">
        <v>286</v>
      </c>
      <c r="B9" s="553">
        <v>4.9406564584124654E-324</v>
      </c>
      <c r="C9" s="553">
        <v>1.1999999999999999E-3</v>
      </c>
      <c r="D9" s="554">
        <v>1.1999999999999999E-3</v>
      </c>
      <c r="E9" s="555" t="s">
        <v>287</v>
      </c>
      <c r="F9" s="553">
        <v>0</v>
      </c>
      <c r="G9" s="554">
        <v>0</v>
      </c>
      <c r="H9" s="556">
        <v>-2.7999999999999998E-4</v>
      </c>
      <c r="I9" s="553">
        <v>2.5300000000000001E-3</v>
      </c>
      <c r="J9" s="554">
        <v>2.5300000000000001E-3</v>
      </c>
      <c r="K9" s="557" t="s">
        <v>288</v>
      </c>
    </row>
    <row r="10" spans="1:11" ht="14.4" customHeight="1" thickBot="1" x14ac:dyDescent="0.35">
      <c r="A10" s="570" t="s">
        <v>289</v>
      </c>
      <c r="B10" s="548">
        <v>4.9406564584124654E-324</v>
      </c>
      <c r="C10" s="548">
        <v>1.1999999999999999E-3</v>
      </c>
      <c r="D10" s="549">
        <v>1.1999999999999999E-3</v>
      </c>
      <c r="E10" s="558" t="s">
        <v>287</v>
      </c>
      <c r="F10" s="548">
        <v>0</v>
      </c>
      <c r="G10" s="549">
        <v>0</v>
      </c>
      <c r="H10" s="551">
        <v>-2.7999999999999998E-4</v>
      </c>
      <c r="I10" s="548">
        <v>2.5300000000000001E-3</v>
      </c>
      <c r="J10" s="549">
        <v>2.5300000000000001E-3</v>
      </c>
      <c r="K10" s="559" t="s">
        <v>288</v>
      </c>
    </row>
    <row r="11" spans="1:11" ht="14.4" customHeight="1" thickBot="1" x14ac:dyDescent="0.35">
      <c r="A11" s="569" t="s">
        <v>290</v>
      </c>
      <c r="B11" s="553">
        <v>5638.9374660563299</v>
      </c>
      <c r="C11" s="553">
        <v>5701.9933000000001</v>
      </c>
      <c r="D11" s="554">
        <v>63.055833943671999</v>
      </c>
      <c r="E11" s="560">
        <v>1.011182219048</v>
      </c>
      <c r="F11" s="553">
        <v>5695.9999999999</v>
      </c>
      <c r="G11" s="554">
        <v>1898.6666666666299</v>
      </c>
      <c r="H11" s="556">
        <v>706.40350000000001</v>
      </c>
      <c r="I11" s="553">
        <v>2776.7855</v>
      </c>
      <c r="J11" s="554">
        <v>878.11883333337096</v>
      </c>
      <c r="K11" s="561">
        <v>0.48749745435300001</v>
      </c>
    </row>
    <row r="12" spans="1:11" ht="14.4" customHeight="1" thickBot="1" x14ac:dyDescent="0.35">
      <c r="A12" s="570" t="s">
        <v>291</v>
      </c>
      <c r="B12" s="548">
        <v>5638.9374660563299</v>
      </c>
      <c r="C12" s="548">
        <v>5701.9933000000001</v>
      </c>
      <c r="D12" s="549">
        <v>63.055833943671999</v>
      </c>
      <c r="E12" s="550">
        <v>1.011182219048</v>
      </c>
      <c r="F12" s="548">
        <v>5695.9999999999</v>
      </c>
      <c r="G12" s="549">
        <v>1898.6666666666299</v>
      </c>
      <c r="H12" s="551">
        <v>706.40350000000001</v>
      </c>
      <c r="I12" s="548">
        <v>2776.7855</v>
      </c>
      <c r="J12" s="549">
        <v>878.11883333337096</v>
      </c>
      <c r="K12" s="552">
        <v>0.48749745435300001</v>
      </c>
    </row>
    <row r="13" spans="1:11" ht="14.4" customHeight="1" thickBot="1" x14ac:dyDescent="0.35">
      <c r="A13" s="569" t="s">
        <v>292</v>
      </c>
      <c r="B13" s="553">
        <v>7908.7475143914698</v>
      </c>
      <c r="C13" s="553">
        <v>8142.8020999999999</v>
      </c>
      <c r="D13" s="554">
        <v>234.05458560852699</v>
      </c>
      <c r="E13" s="560">
        <v>1.0295943934459999</v>
      </c>
      <c r="F13" s="553">
        <v>7914.8355978971103</v>
      </c>
      <c r="G13" s="554">
        <v>2638.2785326323701</v>
      </c>
      <c r="H13" s="556">
        <v>888.84897999999998</v>
      </c>
      <c r="I13" s="553">
        <v>2827.5416100000002</v>
      </c>
      <c r="J13" s="554">
        <v>189.26307736763201</v>
      </c>
      <c r="K13" s="561">
        <v>0.35724577914799999</v>
      </c>
    </row>
    <row r="14" spans="1:11" ht="14.4" customHeight="1" thickBot="1" x14ac:dyDescent="0.35">
      <c r="A14" s="570" t="s">
        <v>293</v>
      </c>
      <c r="B14" s="548">
        <v>5719.8765648224398</v>
      </c>
      <c r="C14" s="548">
        <v>5701.3209299999999</v>
      </c>
      <c r="D14" s="549">
        <v>-18.555634822441</v>
      </c>
      <c r="E14" s="550">
        <v>0.99675593789200001</v>
      </c>
      <c r="F14" s="548">
        <v>5688.8759881102596</v>
      </c>
      <c r="G14" s="549">
        <v>1896.2919960367501</v>
      </c>
      <c r="H14" s="551">
        <v>659.61129000000005</v>
      </c>
      <c r="I14" s="548">
        <v>2097.2015900000001</v>
      </c>
      <c r="J14" s="549">
        <v>200.90959396324999</v>
      </c>
      <c r="K14" s="552">
        <v>0.36864955298399998</v>
      </c>
    </row>
    <row r="15" spans="1:11" ht="14.4" customHeight="1" thickBot="1" x14ac:dyDescent="0.35">
      <c r="A15" s="570" t="s">
        <v>294</v>
      </c>
      <c r="B15" s="548">
        <v>694.717086204515</v>
      </c>
      <c r="C15" s="548">
        <v>683.27869999999996</v>
      </c>
      <c r="D15" s="549">
        <v>-11.438386204514</v>
      </c>
      <c r="E15" s="550">
        <v>0.983535188018</v>
      </c>
      <c r="F15" s="548">
        <v>662.25787146453797</v>
      </c>
      <c r="G15" s="549">
        <v>220.752623821513</v>
      </c>
      <c r="H15" s="551">
        <v>65.496200000000002</v>
      </c>
      <c r="I15" s="548">
        <v>178.09557000000001</v>
      </c>
      <c r="J15" s="549">
        <v>-42.657053821512001</v>
      </c>
      <c r="K15" s="552">
        <v>0.26892178662299998</v>
      </c>
    </row>
    <row r="16" spans="1:11" ht="14.4" customHeight="1" thickBot="1" x14ac:dyDescent="0.35">
      <c r="A16" s="570" t="s">
        <v>295</v>
      </c>
      <c r="B16" s="548">
        <v>387.98808342013001</v>
      </c>
      <c r="C16" s="548">
        <v>560.79843000000005</v>
      </c>
      <c r="D16" s="549">
        <v>172.81034657986999</v>
      </c>
      <c r="E16" s="550">
        <v>1.445401170717</v>
      </c>
      <c r="F16" s="548">
        <v>560.00491717430305</v>
      </c>
      <c r="G16" s="549">
        <v>186.668305724768</v>
      </c>
      <c r="H16" s="551">
        <v>58.682839999999999</v>
      </c>
      <c r="I16" s="548">
        <v>241.15987999999999</v>
      </c>
      <c r="J16" s="549">
        <v>54.491574275231997</v>
      </c>
      <c r="K16" s="552">
        <v>0.43063886155999997</v>
      </c>
    </row>
    <row r="17" spans="1:11" ht="14.4" customHeight="1" thickBot="1" x14ac:dyDescent="0.35">
      <c r="A17" s="570" t="s">
        <v>296</v>
      </c>
      <c r="B17" s="548">
        <v>738.56958331220403</v>
      </c>
      <c r="C17" s="548">
        <v>673.62603000000001</v>
      </c>
      <c r="D17" s="549">
        <v>-64.943553312202994</v>
      </c>
      <c r="E17" s="550">
        <v>0.91206847021600002</v>
      </c>
      <c r="F17" s="548">
        <v>510.67756220487303</v>
      </c>
      <c r="G17" s="549">
        <v>170.225854068291</v>
      </c>
      <c r="H17" s="551">
        <v>62.61016</v>
      </c>
      <c r="I17" s="548">
        <v>201.73090999999999</v>
      </c>
      <c r="J17" s="549">
        <v>31.505055931708998</v>
      </c>
      <c r="K17" s="552">
        <v>0.39502599082000001</v>
      </c>
    </row>
    <row r="18" spans="1:11" ht="14.4" customHeight="1" thickBot="1" x14ac:dyDescent="0.35">
      <c r="A18" s="570" t="s">
        <v>297</v>
      </c>
      <c r="B18" s="548">
        <v>54.985058692210998</v>
      </c>
      <c r="C18" s="548">
        <v>232.15168</v>
      </c>
      <c r="D18" s="549">
        <v>177.16662130778801</v>
      </c>
      <c r="E18" s="550">
        <v>4.2220866090089997</v>
      </c>
      <c r="F18" s="548">
        <v>214.01417084361699</v>
      </c>
      <c r="G18" s="549">
        <v>71.338056947872005</v>
      </c>
      <c r="H18" s="551">
        <v>3.2301500000000001</v>
      </c>
      <c r="I18" s="548">
        <v>11.966710000000001</v>
      </c>
      <c r="J18" s="549">
        <v>-59.371346947871999</v>
      </c>
      <c r="K18" s="552">
        <v>5.5915502944000002E-2</v>
      </c>
    </row>
    <row r="19" spans="1:11" ht="14.4" customHeight="1" thickBot="1" x14ac:dyDescent="0.35">
      <c r="A19" s="570" t="s">
        <v>298</v>
      </c>
      <c r="B19" s="548">
        <v>276.638952824</v>
      </c>
      <c r="C19" s="548">
        <v>291.62633</v>
      </c>
      <c r="D19" s="549">
        <v>14.987377176000001</v>
      </c>
      <c r="E19" s="550">
        <v>1.054176669709</v>
      </c>
      <c r="F19" s="548">
        <v>279.00508809952299</v>
      </c>
      <c r="G19" s="549">
        <v>93.001696033173999</v>
      </c>
      <c r="H19" s="551">
        <v>39.218339999999998</v>
      </c>
      <c r="I19" s="548">
        <v>97.386949999999999</v>
      </c>
      <c r="J19" s="549">
        <v>4.3852539668250001</v>
      </c>
      <c r="K19" s="552">
        <v>0.349050802848</v>
      </c>
    </row>
    <row r="20" spans="1:11" ht="14.4" customHeight="1" thickBot="1" x14ac:dyDescent="0.35">
      <c r="A20" s="569" t="s">
        <v>299</v>
      </c>
      <c r="B20" s="553">
        <v>3532.0634418838699</v>
      </c>
      <c r="C20" s="553">
        <v>3421.1979999999999</v>
      </c>
      <c r="D20" s="554">
        <v>-110.865441883873</v>
      </c>
      <c r="E20" s="560">
        <v>0.96861170709099997</v>
      </c>
      <c r="F20" s="553">
        <v>3425.1412216394401</v>
      </c>
      <c r="G20" s="554">
        <v>1141.71374054648</v>
      </c>
      <c r="H20" s="556">
        <v>317.19900000000001</v>
      </c>
      <c r="I20" s="553">
        <v>1271.0989999999999</v>
      </c>
      <c r="J20" s="554">
        <v>129.385259453521</v>
      </c>
      <c r="K20" s="561">
        <v>0.37110849385400002</v>
      </c>
    </row>
    <row r="21" spans="1:11" ht="14.4" customHeight="1" thickBot="1" x14ac:dyDescent="0.35">
      <c r="A21" s="570" t="s">
        <v>300</v>
      </c>
      <c r="B21" s="548">
        <v>3049.3628391336201</v>
      </c>
      <c r="C21" s="548">
        <v>3000.8290000000002</v>
      </c>
      <c r="D21" s="549">
        <v>-48.533839133615999</v>
      </c>
      <c r="E21" s="550">
        <v>0.98408394090999995</v>
      </c>
      <c r="F21" s="548">
        <v>3004.98219503776</v>
      </c>
      <c r="G21" s="549">
        <v>1001.66073167925</v>
      </c>
      <c r="H21" s="551">
        <v>270.54700000000003</v>
      </c>
      <c r="I21" s="548">
        <v>1112.951</v>
      </c>
      <c r="J21" s="549">
        <v>111.29026832074901</v>
      </c>
      <c r="K21" s="552">
        <v>0.37036858382600002</v>
      </c>
    </row>
    <row r="22" spans="1:11" ht="14.4" customHeight="1" thickBot="1" x14ac:dyDescent="0.35">
      <c r="A22" s="570" t="s">
        <v>301</v>
      </c>
      <c r="B22" s="548">
        <v>482.70060275025702</v>
      </c>
      <c r="C22" s="548">
        <v>420.36900000000003</v>
      </c>
      <c r="D22" s="549">
        <v>-62.331602750256003</v>
      </c>
      <c r="E22" s="550">
        <v>0.87086901819600004</v>
      </c>
      <c r="F22" s="548">
        <v>420.15902660168399</v>
      </c>
      <c r="G22" s="549">
        <v>140.05300886722799</v>
      </c>
      <c r="H22" s="551">
        <v>46.652000000000001</v>
      </c>
      <c r="I22" s="548">
        <v>158.148</v>
      </c>
      <c r="J22" s="549">
        <v>18.094991132772002</v>
      </c>
      <c r="K22" s="552">
        <v>0.37640033888800001</v>
      </c>
    </row>
    <row r="23" spans="1:11" ht="14.4" customHeight="1" thickBot="1" x14ac:dyDescent="0.35">
      <c r="A23" s="569" t="s">
        <v>302</v>
      </c>
      <c r="B23" s="553">
        <v>35072.065565590201</v>
      </c>
      <c r="C23" s="553">
        <v>32866.46415</v>
      </c>
      <c r="D23" s="554">
        <v>-2205.6014155902099</v>
      </c>
      <c r="E23" s="560">
        <v>0.93711230347999996</v>
      </c>
      <c r="F23" s="553">
        <v>35998.758832842803</v>
      </c>
      <c r="G23" s="554">
        <v>11999.5862776143</v>
      </c>
      <c r="H23" s="556">
        <v>3040.82125</v>
      </c>
      <c r="I23" s="553">
        <v>11371.72774</v>
      </c>
      <c r="J23" s="554">
        <v>-627.85853761423596</v>
      </c>
      <c r="K23" s="561">
        <v>0.315892217084</v>
      </c>
    </row>
    <row r="24" spans="1:11" ht="14.4" customHeight="1" thickBot="1" x14ac:dyDescent="0.35">
      <c r="A24" s="570" t="s">
        <v>303</v>
      </c>
      <c r="B24" s="548">
        <v>5000.4129999999996</v>
      </c>
      <c r="C24" s="548">
        <v>4128.8453200000004</v>
      </c>
      <c r="D24" s="549">
        <v>-871.56767999999795</v>
      </c>
      <c r="E24" s="550">
        <v>0.82570086110800001</v>
      </c>
      <c r="F24" s="548">
        <v>4962.5151620199404</v>
      </c>
      <c r="G24" s="549">
        <v>1654.1717206733099</v>
      </c>
      <c r="H24" s="551">
        <v>321.77620000000002</v>
      </c>
      <c r="I24" s="548">
        <v>1200.47432</v>
      </c>
      <c r="J24" s="549">
        <v>-453.69740067331099</v>
      </c>
      <c r="K24" s="552">
        <v>0.241908443764</v>
      </c>
    </row>
    <row r="25" spans="1:11" ht="14.4" customHeight="1" thickBot="1" x14ac:dyDescent="0.35">
      <c r="A25" s="570" t="s">
        <v>304</v>
      </c>
      <c r="B25" s="548">
        <v>4.9406564584124654E-324</v>
      </c>
      <c r="C25" s="548">
        <v>4.9406564584124654E-324</v>
      </c>
      <c r="D25" s="549">
        <v>0</v>
      </c>
      <c r="E25" s="550">
        <v>1</v>
      </c>
      <c r="F25" s="548">
        <v>241.99990577305499</v>
      </c>
      <c r="G25" s="549">
        <v>80.666635257685002</v>
      </c>
      <c r="H25" s="551">
        <v>63.936970000000002</v>
      </c>
      <c r="I25" s="548">
        <v>188.02209999999999</v>
      </c>
      <c r="J25" s="549">
        <v>107.35546474231499</v>
      </c>
      <c r="K25" s="552">
        <v>0.77695112896499996</v>
      </c>
    </row>
    <row r="26" spans="1:11" ht="14.4" customHeight="1" thickBot="1" x14ac:dyDescent="0.35">
      <c r="A26" s="570" t="s">
        <v>305</v>
      </c>
      <c r="B26" s="548">
        <v>1312.1231804184199</v>
      </c>
      <c r="C26" s="548">
        <v>1017.81011</v>
      </c>
      <c r="D26" s="549">
        <v>-294.31307041841598</v>
      </c>
      <c r="E26" s="550">
        <v>0.77569707264400001</v>
      </c>
      <c r="F26" s="548">
        <v>1183.02032753407</v>
      </c>
      <c r="G26" s="549">
        <v>394.340109178023</v>
      </c>
      <c r="H26" s="551">
        <v>82.837479999999999</v>
      </c>
      <c r="I26" s="548">
        <v>359.24346000000003</v>
      </c>
      <c r="J26" s="549">
        <v>-35.096649178021998</v>
      </c>
      <c r="K26" s="552">
        <v>0.30366634591000002</v>
      </c>
    </row>
    <row r="27" spans="1:11" ht="14.4" customHeight="1" thickBot="1" x14ac:dyDescent="0.35">
      <c r="A27" s="570" t="s">
        <v>306</v>
      </c>
      <c r="B27" s="548">
        <v>10.950599421902</v>
      </c>
      <c r="C27" s="548">
        <v>1.54573</v>
      </c>
      <c r="D27" s="549">
        <v>-9.4048694219019993</v>
      </c>
      <c r="E27" s="550">
        <v>0.141154830018</v>
      </c>
      <c r="F27" s="548">
        <v>1.5458277183019999</v>
      </c>
      <c r="G27" s="549">
        <v>0.51527590609999996</v>
      </c>
      <c r="H27" s="551">
        <v>8.2280000000000006E-2</v>
      </c>
      <c r="I27" s="548">
        <v>0.34605999999999998</v>
      </c>
      <c r="J27" s="549">
        <v>-0.16921590610000001</v>
      </c>
      <c r="K27" s="552">
        <v>0.22386712044400001</v>
      </c>
    </row>
    <row r="28" spans="1:11" ht="14.4" customHeight="1" thickBot="1" x14ac:dyDescent="0.35">
      <c r="A28" s="570" t="s">
        <v>307</v>
      </c>
      <c r="B28" s="548">
        <v>1081.8896391748499</v>
      </c>
      <c r="C28" s="548">
        <v>1023.18684</v>
      </c>
      <c r="D28" s="549">
        <v>-58.702799174854</v>
      </c>
      <c r="E28" s="550">
        <v>0.94574049233000002</v>
      </c>
      <c r="F28" s="548">
        <v>1013.51365937534</v>
      </c>
      <c r="G28" s="549">
        <v>337.83788645844697</v>
      </c>
      <c r="H28" s="551">
        <v>61.781529999999997</v>
      </c>
      <c r="I28" s="548">
        <v>251.03486000000001</v>
      </c>
      <c r="J28" s="549">
        <v>-86.803026458445999</v>
      </c>
      <c r="K28" s="552">
        <v>0.24768769288600001</v>
      </c>
    </row>
    <row r="29" spans="1:11" ht="14.4" customHeight="1" thickBot="1" x14ac:dyDescent="0.35">
      <c r="A29" s="570" t="s">
        <v>308</v>
      </c>
      <c r="B29" s="548">
        <v>20249.568586175101</v>
      </c>
      <c r="C29" s="548">
        <v>20275.613809999999</v>
      </c>
      <c r="D29" s="549">
        <v>26.045223824922999</v>
      </c>
      <c r="E29" s="550">
        <v>1.001286211294</v>
      </c>
      <c r="F29" s="548">
        <v>21696.858879176001</v>
      </c>
      <c r="G29" s="549">
        <v>7232.2862930586698</v>
      </c>
      <c r="H29" s="551">
        <v>1832.7460799999999</v>
      </c>
      <c r="I29" s="548">
        <v>7112.6679300000096</v>
      </c>
      <c r="J29" s="549">
        <v>-119.618363058664</v>
      </c>
      <c r="K29" s="552">
        <v>0.32782016832900002</v>
      </c>
    </row>
    <row r="30" spans="1:11" ht="14.4" customHeight="1" thickBot="1" x14ac:dyDescent="0.35">
      <c r="A30" s="570" t="s">
        <v>309</v>
      </c>
      <c r="B30" s="548">
        <v>1245.88201556578</v>
      </c>
      <c r="C30" s="548">
        <v>1126.6591599999999</v>
      </c>
      <c r="D30" s="549">
        <v>-119.222855565782</v>
      </c>
      <c r="E30" s="550">
        <v>0.90430646395299996</v>
      </c>
      <c r="F30" s="548">
        <v>1108.7027714030401</v>
      </c>
      <c r="G30" s="549">
        <v>369.56759046768002</v>
      </c>
      <c r="H30" s="551">
        <v>120.32852</v>
      </c>
      <c r="I30" s="548">
        <v>363.49135000000098</v>
      </c>
      <c r="J30" s="549">
        <v>-6.0762404676789998</v>
      </c>
      <c r="K30" s="552">
        <v>0.32785283790699998</v>
      </c>
    </row>
    <row r="31" spans="1:11" ht="14.4" customHeight="1" thickBot="1" x14ac:dyDescent="0.35">
      <c r="A31" s="570" t="s">
        <v>310</v>
      </c>
      <c r="B31" s="548">
        <v>2157.7351119780601</v>
      </c>
      <c r="C31" s="548">
        <v>2129.91437</v>
      </c>
      <c r="D31" s="549">
        <v>-27.820741978061001</v>
      </c>
      <c r="E31" s="550">
        <v>0.98710650727000004</v>
      </c>
      <c r="F31" s="548">
        <v>2063.0491355285499</v>
      </c>
      <c r="G31" s="549">
        <v>687.68304517618503</v>
      </c>
      <c r="H31" s="551">
        <v>152.09032999999999</v>
      </c>
      <c r="I31" s="548">
        <v>540.79524000000094</v>
      </c>
      <c r="J31" s="549">
        <v>-146.887805176184</v>
      </c>
      <c r="K31" s="552">
        <v>0.26213396020800001</v>
      </c>
    </row>
    <row r="32" spans="1:11" ht="14.4" customHeight="1" thickBot="1" x14ac:dyDescent="0.35">
      <c r="A32" s="570" t="s">
        <v>311</v>
      </c>
      <c r="B32" s="548">
        <v>221.43201598547199</v>
      </c>
      <c r="C32" s="548">
        <v>121.4267</v>
      </c>
      <c r="D32" s="549">
        <v>-100.005315985472</v>
      </c>
      <c r="E32" s="550">
        <v>0.54837011468100005</v>
      </c>
      <c r="F32" s="548">
        <v>156.56142750733301</v>
      </c>
      <c r="G32" s="549">
        <v>52.187142502443997</v>
      </c>
      <c r="H32" s="551">
        <v>46.944710000000001</v>
      </c>
      <c r="I32" s="548">
        <v>79.015870000000007</v>
      </c>
      <c r="J32" s="549">
        <v>26.828727497555001</v>
      </c>
      <c r="K32" s="552">
        <v>0.50469564092499997</v>
      </c>
    </row>
    <row r="33" spans="1:11" ht="14.4" customHeight="1" thickBot="1" x14ac:dyDescent="0.35">
      <c r="A33" s="570" t="s">
        <v>312</v>
      </c>
      <c r="B33" s="548">
        <v>279.60766253249602</v>
      </c>
      <c r="C33" s="548">
        <v>267.90006</v>
      </c>
      <c r="D33" s="549">
        <v>-11.707602532495001</v>
      </c>
      <c r="E33" s="550">
        <v>0.958128463195</v>
      </c>
      <c r="F33" s="548">
        <v>271.69097481343402</v>
      </c>
      <c r="G33" s="549">
        <v>90.563658271144007</v>
      </c>
      <c r="H33" s="551">
        <v>29.040800000000001</v>
      </c>
      <c r="I33" s="548">
        <v>90.937610000000006</v>
      </c>
      <c r="J33" s="549">
        <v>0.373951728855</v>
      </c>
      <c r="K33" s="552">
        <v>0.334709719608</v>
      </c>
    </row>
    <row r="34" spans="1:11" ht="14.4" customHeight="1" thickBot="1" x14ac:dyDescent="0.35">
      <c r="A34" s="570" t="s">
        <v>313</v>
      </c>
      <c r="B34" s="548">
        <v>2879.2441629999998</v>
      </c>
      <c r="C34" s="548">
        <v>2581.4331999999999</v>
      </c>
      <c r="D34" s="549">
        <v>-297.81096299999899</v>
      </c>
      <c r="E34" s="550">
        <v>0.89656627012400003</v>
      </c>
      <c r="F34" s="548">
        <v>3110.30086375877</v>
      </c>
      <c r="G34" s="549">
        <v>1036.76695458626</v>
      </c>
      <c r="H34" s="551">
        <v>329.25635</v>
      </c>
      <c r="I34" s="548">
        <v>1170.1015199999999</v>
      </c>
      <c r="J34" s="549">
        <v>133.334565413745</v>
      </c>
      <c r="K34" s="552">
        <v>0.37620203679699998</v>
      </c>
    </row>
    <row r="35" spans="1:11" ht="14.4" customHeight="1" thickBot="1" x14ac:dyDescent="0.35">
      <c r="A35" s="570" t="s">
        <v>314</v>
      </c>
      <c r="B35" s="548">
        <v>633.21959133815506</v>
      </c>
      <c r="C35" s="548">
        <v>192.12885</v>
      </c>
      <c r="D35" s="549">
        <v>-441.090741338155</v>
      </c>
      <c r="E35" s="550">
        <v>0.30341583335</v>
      </c>
      <c r="F35" s="548">
        <v>188.99989823490299</v>
      </c>
      <c r="G35" s="549">
        <v>62.999966078301</v>
      </c>
      <c r="H35" s="551">
        <v>4.9406564584124654E-324</v>
      </c>
      <c r="I35" s="548">
        <v>15.59742</v>
      </c>
      <c r="J35" s="549">
        <v>-47.402546078301</v>
      </c>
      <c r="K35" s="552">
        <v>8.2526076180999997E-2</v>
      </c>
    </row>
    <row r="36" spans="1:11" ht="14.4" customHeight="1" thickBot="1" x14ac:dyDescent="0.35">
      <c r="A36" s="569" t="s">
        <v>315</v>
      </c>
      <c r="B36" s="553">
        <v>583.03170817999398</v>
      </c>
      <c r="C36" s="553">
        <v>619.43380000000104</v>
      </c>
      <c r="D36" s="554">
        <v>36.402091820007001</v>
      </c>
      <c r="E36" s="560">
        <v>1.062435869797</v>
      </c>
      <c r="F36" s="553">
        <v>543.49808318894497</v>
      </c>
      <c r="G36" s="554">
        <v>181.16602772964799</v>
      </c>
      <c r="H36" s="556">
        <v>63.291679999999999</v>
      </c>
      <c r="I36" s="553">
        <v>234.06059999999999</v>
      </c>
      <c r="J36" s="554">
        <v>52.894572270352</v>
      </c>
      <c r="K36" s="561">
        <v>0.43065579666100001</v>
      </c>
    </row>
    <row r="37" spans="1:11" ht="14.4" customHeight="1" thickBot="1" x14ac:dyDescent="0.35">
      <c r="A37" s="570" t="s">
        <v>316</v>
      </c>
      <c r="B37" s="548">
        <v>508.03430320355801</v>
      </c>
      <c r="C37" s="548">
        <v>544.10471000000098</v>
      </c>
      <c r="D37" s="549">
        <v>36.070406796442001</v>
      </c>
      <c r="E37" s="550">
        <v>1.070999943446</v>
      </c>
      <c r="F37" s="548">
        <v>480.49830537679497</v>
      </c>
      <c r="G37" s="549">
        <v>160.16610179226501</v>
      </c>
      <c r="H37" s="551">
        <v>54.03501</v>
      </c>
      <c r="I37" s="548">
        <v>205.28647000000001</v>
      </c>
      <c r="J37" s="549">
        <v>45.120368207734998</v>
      </c>
      <c r="K37" s="552">
        <v>0.42723661603500002</v>
      </c>
    </row>
    <row r="38" spans="1:11" ht="14.4" customHeight="1" thickBot="1" x14ac:dyDescent="0.35">
      <c r="A38" s="570" t="s">
        <v>317</v>
      </c>
      <c r="B38" s="548">
        <v>74.997404976435007</v>
      </c>
      <c r="C38" s="548">
        <v>74.675039999999996</v>
      </c>
      <c r="D38" s="549">
        <v>-0.32236497643500001</v>
      </c>
      <c r="E38" s="550">
        <v>0.99570165158900004</v>
      </c>
      <c r="F38" s="548">
        <v>62.99977781215</v>
      </c>
      <c r="G38" s="549">
        <v>20.999925937383001</v>
      </c>
      <c r="H38" s="551">
        <v>9.2566699999999997</v>
      </c>
      <c r="I38" s="548">
        <v>28.77413</v>
      </c>
      <c r="J38" s="549">
        <v>7.7742040626159996</v>
      </c>
      <c r="K38" s="552">
        <v>0.45673383302699999</v>
      </c>
    </row>
    <row r="39" spans="1:11" ht="14.4" customHeight="1" thickBot="1" x14ac:dyDescent="0.35">
      <c r="A39" s="570" t="s">
        <v>318</v>
      </c>
      <c r="B39" s="548">
        <v>4.9406564584124654E-324</v>
      </c>
      <c r="C39" s="548">
        <v>0.65405000000000002</v>
      </c>
      <c r="D39" s="549">
        <v>0.65405000000000002</v>
      </c>
      <c r="E39" s="558" t="s">
        <v>287</v>
      </c>
      <c r="F39" s="548">
        <v>0</v>
      </c>
      <c r="G39" s="549">
        <v>0</v>
      </c>
      <c r="H39" s="551">
        <v>4.9406564584124654E-324</v>
      </c>
      <c r="I39" s="548">
        <v>1.9762625833649862E-323</v>
      </c>
      <c r="J39" s="549">
        <v>1.9762625833649862E-323</v>
      </c>
      <c r="K39" s="559" t="s">
        <v>288</v>
      </c>
    </row>
    <row r="40" spans="1:11" ht="14.4" customHeight="1" thickBot="1" x14ac:dyDescent="0.35">
      <c r="A40" s="569" t="s">
        <v>319</v>
      </c>
      <c r="B40" s="553">
        <v>791.70310959059202</v>
      </c>
      <c r="C40" s="553">
        <v>822.51530000000002</v>
      </c>
      <c r="D40" s="554">
        <v>30.812190409408</v>
      </c>
      <c r="E40" s="560">
        <v>1.0389188700100001</v>
      </c>
      <c r="F40" s="553">
        <v>808.94629088091006</v>
      </c>
      <c r="G40" s="554">
        <v>269.64876362696998</v>
      </c>
      <c r="H40" s="556">
        <v>74.324489999999997</v>
      </c>
      <c r="I40" s="553">
        <v>277.88673999999997</v>
      </c>
      <c r="J40" s="554">
        <v>8.2379763730299995</v>
      </c>
      <c r="K40" s="561">
        <v>0.34351692211500001</v>
      </c>
    </row>
    <row r="41" spans="1:11" ht="14.4" customHeight="1" thickBot="1" x14ac:dyDescent="0.35">
      <c r="A41" s="570" t="s">
        <v>320</v>
      </c>
      <c r="B41" s="548">
        <v>133.00602067785599</v>
      </c>
      <c r="C41" s="548">
        <v>8.4000000000000005E-2</v>
      </c>
      <c r="D41" s="549">
        <v>-132.92202067785601</v>
      </c>
      <c r="E41" s="550">
        <v>6.3155035800000002E-4</v>
      </c>
      <c r="F41" s="548">
        <v>0.251594930301</v>
      </c>
      <c r="G41" s="549">
        <v>8.3864976766999999E-2</v>
      </c>
      <c r="H41" s="551">
        <v>4.9406564584124654E-324</v>
      </c>
      <c r="I41" s="548">
        <v>0.87480000000000002</v>
      </c>
      <c r="J41" s="549">
        <v>0.79093502323200005</v>
      </c>
      <c r="K41" s="552">
        <v>3.4770175970959998</v>
      </c>
    </row>
    <row r="42" spans="1:11" ht="14.4" customHeight="1" thickBot="1" x14ac:dyDescent="0.35">
      <c r="A42" s="570" t="s">
        <v>321</v>
      </c>
      <c r="B42" s="548">
        <v>12.141346804867</v>
      </c>
      <c r="C42" s="548">
        <v>14.18196</v>
      </c>
      <c r="D42" s="549">
        <v>2.0406131951319999</v>
      </c>
      <c r="E42" s="550">
        <v>1.1680714032740001</v>
      </c>
      <c r="F42" s="548">
        <v>14.274965209039999</v>
      </c>
      <c r="G42" s="549">
        <v>4.7583217363459998</v>
      </c>
      <c r="H42" s="551">
        <v>1.10721</v>
      </c>
      <c r="I42" s="548">
        <v>4.9573999999999998</v>
      </c>
      <c r="J42" s="549">
        <v>0.19907826365299999</v>
      </c>
      <c r="K42" s="552">
        <v>0.34727930523099998</v>
      </c>
    </row>
    <row r="43" spans="1:11" ht="14.4" customHeight="1" thickBot="1" x14ac:dyDescent="0.35">
      <c r="A43" s="570" t="s">
        <v>322</v>
      </c>
      <c r="B43" s="548">
        <v>456.455618259348</v>
      </c>
      <c r="C43" s="548">
        <v>496.84679999999997</v>
      </c>
      <c r="D43" s="549">
        <v>40.391181740652002</v>
      </c>
      <c r="E43" s="550">
        <v>1.0884887382799999</v>
      </c>
      <c r="F43" s="548">
        <v>511.08054203925599</v>
      </c>
      <c r="G43" s="549">
        <v>170.36018067975201</v>
      </c>
      <c r="H43" s="551">
        <v>50.207979999999999</v>
      </c>
      <c r="I43" s="548">
        <v>176.59313</v>
      </c>
      <c r="J43" s="549">
        <v>6.2329493202480002</v>
      </c>
      <c r="K43" s="552">
        <v>0.34552896358599999</v>
      </c>
    </row>
    <row r="44" spans="1:11" ht="14.4" customHeight="1" thickBot="1" x14ac:dyDescent="0.35">
      <c r="A44" s="570" t="s">
        <v>323</v>
      </c>
      <c r="B44" s="548">
        <v>84.701091534417998</v>
      </c>
      <c r="C44" s="548">
        <v>71.807140000000004</v>
      </c>
      <c r="D44" s="549">
        <v>-12.893951534417999</v>
      </c>
      <c r="E44" s="550">
        <v>0.84777112902700003</v>
      </c>
      <c r="F44" s="548">
        <v>68.965736499315</v>
      </c>
      <c r="G44" s="549">
        <v>22.988578833104999</v>
      </c>
      <c r="H44" s="551">
        <v>5.0886899999999997</v>
      </c>
      <c r="I44" s="548">
        <v>18.156490000000002</v>
      </c>
      <c r="J44" s="549">
        <v>-4.8320888331049998</v>
      </c>
      <c r="K44" s="552">
        <v>0.26326826800600001</v>
      </c>
    </row>
    <row r="45" spans="1:11" ht="14.4" customHeight="1" thickBot="1" x14ac:dyDescent="0.35">
      <c r="A45" s="570" t="s">
        <v>324</v>
      </c>
      <c r="B45" s="548">
        <v>5.4690678064220002</v>
      </c>
      <c r="C45" s="548">
        <v>2.1326100000000001</v>
      </c>
      <c r="D45" s="549">
        <v>-3.3364578064220001</v>
      </c>
      <c r="E45" s="550">
        <v>0.38994031075899999</v>
      </c>
      <c r="F45" s="548">
        <v>12.351783235338001</v>
      </c>
      <c r="G45" s="549">
        <v>4.117261078446</v>
      </c>
      <c r="H45" s="551">
        <v>4.9406564584124654E-324</v>
      </c>
      <c r="I45" s="548">
        <v>1.0446800000000001</v>
      </c>
      <c r="J45" s="549">
        <v>-3.0725810784459999</v>
      </c>
      <c r="K45" s="552">
        <v>8.4577261444000004E-2</v>
      </c>
    </row>
    <row r="46" spans="1:11" ht="14.4" customHeight="1" thickBot="1" x14ac:dyDescent="0.35">
      <c r="A46" s="570" t="s">
        <v>325</v>
      </c>
      <c r="B46" s="548">
        <v>3.050923278895</v>
      </c>
      <c r="C46" s="548">
        <v>7.4470299999999998</v>
      </c>
      <c r="D46" s="549">
        <v>4.3961067211040001</v>
      </c>
      <c r="E46" s="550">
        <v>2.4409102816549999</v>
      </c>
      <c r="F46" s="548">
        <v>12.932042572383001</v>
      </c>
      <c r="G46" s="549">
        <v>4.3106808574609996</v>
      </c>
      <c r="H46" s="551">
        <v>0.35943000000000003</v>
      </c>
      <c r="I46" s="548">
        <v>3.0864600000000002</v>
      </c>
      <c r="J46" s="549">
        <v>-1.2242208574610001</v>
      </c>
      <c r="K46" s="552">
        <v>0.238667633726</v>
      </c>
    </row>
    <row r="47" spans="1:11" ht="14.4" customHeight="1" thickBot="1" x14ac:dyDescent="0.35">
      <c r="A47" s="570" t="s">
        <v>326</v>
      </c>
      <c r="B47" s="548">
        <v>30.160838187814999</v>
      </c>
      <c r="C47" s="548">
        <v>50.401260000000001</v>
      </c>
      <c r="D47" s="549">
        <v>20.240421812184</v>
      </c>
      <c r="E47" s="550">
        <v>1.6710828686570001</v>
      </c>
      <c r="F47" s="548">
        <v>28.135032798169998</v>
      </c>
      <c r="G47" s="549">
        <v>9.3783442660560006</v>
      </c>
      <c r="H47" s="551">
        <v>6.0760199999999998</v>
      </c>
      <c r="I47" s="548">
        <v>19.6936</v>
      </c>
      <c r="J47" s="549">
        <v>10.315255733942999</v>
      </c>
      <c r="K47" s="552">
        <v>0.69996719539200003</v>
      </c>
    </row>
    <row r="48" spans="1:11" ht="14.4" customHeight="1" thickBot="1" x14ac:dyDescent="0.35">
      <c r="A48" s="570" t="s">
        <v>327</v>
      </c>
      <c r="B48" s="548">
        <v>22.175031724391999</v>
      </c>
      <c r="C48" s="548">
        <v>12.69284</v>
      </c>
      <c r="D48" s="549">
        <v>-9.4821917243920009</v>
      </c>
      <c r="E48" s="550">
        <v>0.57239331865400001</v>
      </c>
      <c r="F48" s="548">
        <v>13.003228942910001</v>
      </c>
      <c r="G48" s="549">
        <v>4.3344096476359999</v>
      </c>
      <c r="H48" s="551">
        <v>0.83399999999999996</v>
      </c>
      <c r="I48" s="548">
        <v>0.83399999999999996</v>
      </c>
      <c r="J48" s="549">
        <v>-3.5004096476359998</v>
      </c>
      <c r="K48" s="552">
        <v>6.4137915564000003E-2</v>
      </c>
    </row>
    <row r="49" spans="1:11" ht="14.4" customHeight="1" thickBot="1" x14ac:dyDescent="0.35">
      <c r="A49" s="570" t="s">
        <v>328</v>
      </c>
      <c r="B49" s="548">
        <v>41.520214905029</v>
      </c>
      <c r="C49" s="548">
        <v>48.260249999999999</v>
      </c>
      <c r="D49" s="549">
        <v>6.7400350949699996</v>
      </c>
      <c r="E49" s="550">
        <v>1.1623314115879999</v>
      </c>
      <c r="F49" s="548">
        <v>53.959344807247</v>
      </c>
      <c r="G49" s="549">
        <v>17.986448269082</v>
      </c>
      <c r="H49" s="551">
        <v>1.37541</v>
      </c>
      <c r="I49" s="548">
        <v>22.586449999999999</v>
      </c>
      <c r="J49" s="549">
        <v>4.6000017309169996</v>
      </c>
      <c r="K49" s="552">
        <v>0.418582732623</v>
      </c>
    </row>
    <row r="50" spans="1:11" ht="14.4" customHeight="1" thickBot="1" x14ac:dyDescent="0.35">
      <c r="A50" s="570" t="s">
        <v>329</v>
      </c>
      <c r="B50" s="548">
        <v>4.9406564584124654E-324</v>
      </c>
      <c r="C50" s="548">
        <v>1.0619400000000001</v>
      </c>
      <c r="D50" s="549">
        <v>1.0619400000000001</v>
      </c>
      <c r="E50" s="558" t="s">
        <v>287</v>
      </c>
      <c r="F50" s="548">
        <v>0</v>
      </c>
      <c r="G50" s="549">
        <v>0</v>
      </c>
      <c r="H50" s="551">
        <v>4.9406564584124654E-324</v>
      </c>
      <c r="I50" s="548">
        <v>1.9762625833649862E-323</v>
      </c>
      <c r="J50" s="549">
        <v>1.9762625833649862E-323</v>
      </c>
      <c r="K50" s="559" t="s">
        <v>288</v>
      </c>
    </row>
    <row r="51" spans="1:11" ht="14.4" customHeight="1" thickBot="1" x14ac:dyDescent="0.35">
      <c r="A51" s="570" t="s">
        <v>330</v>
      </c>
      <c r="B51" s="548">
        <v>4.9406564584124654E-324</v>
      </c>
      <c r="C51" s="548">
        <v>5.5590000000000001E-2</v>
      </c>
      <c r="D51" s="549">
        <v>5.5590000000000001E-2</v>
      </c>
      <c r="E51" s="558" t="s">
        <v>287</v>
      </c>
      <c r="F51" s="548">
        <v>0</v>
      </c>
      <c r="G51" s="549">
        <v>0</v>
      </c>
      <c r="H51" s="551">
        <v>4.9406564584124654E-324</v>
      </c>
      <c r="I51" s="548">
        <v>1.9762625833649862E-323</v>
      </c>
      <c r="J51" s="549">
        <v>1.9762625833649862E-323</v>
      </c>
      <c r="K51" s="559" t="s">
        <v>288</v>
      </c>
    </row>
    <row r="52" spans="1:11" ht="14.4" customHeight="1" thickBot="1" x14ac:dyDescent="0.35">
      <c r="A52" s="570" t="s">
        <v>331</v>
      </c>
      <c r="B52" s="548">
        <v>4.9406564584124654E-324</v>
      </c>
      <c r="C52" s="548">
        <v>117.51388</v>
      </c>
      <c r="D52" s="549">
        <v>117.51388</v>
      </c>
      <c r="E52" s="558" t="s">
        <v>287</v>
      </c>
      <c r="F52" s="548">
        <v>93.992019846944999</v>
      </c>
      <c r="G52" s="549">
        <v>31.330673282315001</v>
      </c>
      <c r="H52" s="551">
        <v>9.2757500000000004</v>
      </c>
      <c r="I52" s="548">
        <v>29.056930000000001</v>
      </c>
      <c r="J52" s="549">
        <v>-2.2737432823149999</v>
      </c>
      <c r="K52" s="552">
        <v>0.30914252132499997</v>
      </c>
    </row>
    <row r="53" spans="1:11" ht="14.4" customHeight="1" thickBot="1" x14ac:dyDescent="0.35">
      <c r="A53" s="570" t="s">
        <v>332</v>
      </c>
      <c r="B53" s="548">
        <v>4.9406564584124654E-324</v>
      </c>
      <c r="C53" s="548">
        <v>0.03</v>
      </c>
      <c r="D53" s="549">
        <v>0.03</v>
      </c>
      <c r="E53" s="558" t="s">
        <v>287</v>
      </c>
      <c r="F53" s="548">
        <v>0</v>
      </c>
      <c r="G53" s="549">
        <v>0</v>
      </c>
      <c r="H53" s="551">
        <v>4.9406564584124654E-324</v>
      </c>
      <c r="I53" s="548">
        <v>1.9762625833649862E-323</v>
      </c>
      <c r="J53" s="549">
        <v>1.9762625833649862E-323</v>
      </c>
      <c r="K53" s="559" t="s">
        <v>288</v>
      </c>
    </row>
    <row r="54" spans="1:11" ht="14.4" customHeight="1" thickBot="1" x14ac:dyDescent="0.35">
      <c r="A54" s="570" t="s">
        <v>333</v>
      </c>
      <c r="B54" s="548">
        <v>2.9983409767959999</v>
      </c>
      <c r="C54" s="548">
        <v>4.9406564584124654E-324</v>
      </c>
      <c r="D54" s="549">
        <v>-2.9983409767959999</v>
      </c>
      <c r="E54" s="550">
        <v>0</v>
      </c>
      <c r="F54" s="548">
        <v>4.9406564584124654E-324</v>
      </c>
      <c r="G54" s="549">
        <v>0</v>
      </c>
      <c r="H54" s="551">
        <v>4.9406564584124654E-324</v>
      </c>
      <c r="I54" s="548">
        <v>1.0027999999999999</v>
      </c>
      <c r="J54" s="549">
        <v>1.0027999999999999</v>
      </c>
      <c r="K54" s="559" t="s">
        <v>287</v>
      </c>
    </row>
    <row r="55" spans="1:11" ht="14.4" customHeight="1" thickBot="1" x14ac:dyDescent="0.35">
      <c r="A55" s="569" t="s">
        <v>334</v>
      </c>
      <c r="B55" s="553">
        <v>441.21555084215498</v>
      </c>
      <c r="C55" s="553">
        <v>370.39332000000002</v>
      </c>
      <c r="D55" s="554">
        <v>-70.822230842153999</v>
      </c>
      <c r="E55" s="560">
        <v>0.83948382891899997</v>
      </c>
      <c r="F55" s="553">
        <v>241.07580320140301</v>
      </c>
      <c r="G55" s="554">
        <v>80.358601067134003</v>
      </c>
      <c r="H55" s="556">
        <v>51.496409999999997</v>
      </c>
      <c r="I55" s="553">
        <v>151.48122000000001</v>
      </c>
      <c r="J55" s="554">
        <v>71.122618932866004</v>
      </c>
      <c r="K55" s="561">
        <v>0.62835513970400003</v>
      </c>
    </row>
    <row r="56" spans="1:11" ht="14.4" customHeight="1" thickBot="1" x14ac:dyDescent="0.35">
      <c r="A56" s="570" t="s">
        <v>335</v>
      </c>
      <c r="B56" s="548">
        <v>4.499257253983</v>
      </c>
      <c r="C56" s="548">
        <v>1.298</v>
      </c>
      <c r="D56" s="549">
        <v>-3.201257253983</v>
      </c>
      <c r="E56" s="550">
        <v>0.28849206140599998</v>
      </c>
      <c r="F56" s="548">
        <v>0</v>
      </c>
      <c r="G56" s="549">
        <v>0</v>
      </c>
      <c r="H56" s="551">
        <v>4.9406564584124654E-324</v>
      </c>
      <c r="I56" s="548">
        <v>1.9762625833649862E-323</v>
      </c>
      <c r="J56" s="549">
        <v>1.9762625833649862E-323</v>
      </c>
      <c r="K56" s="559" t="s">
        <v>288</v>
      </c>
    </row>
    <row r="57" spans="1:11" ht="14.4" customHeight="1" thickBot="1" x14ac:dyDescent="0.35">
      <c r="A57" s="570" t="s">
        <v>336</v>
      </c>
      <c r="B57" s="548">
        <v>16.039377257043999</v>
      </c>
      <c r="C57" s="548">
        <v>26.878299999999999</v>
      </c>
      <c r="D57" s="549">
        <v>10.838922742955001</v>
      </c>
      <c r="E57" s="550">
        <v>1.6757695494810001</v>
      </c>
      <c r="F57" s="548">
        <v>21.772820673563</v>
      </c>
      <c r="G57" s="549">
        <v>7.2576068911869998</v>
      </c>
      <c r="H57" s="551">
        <v>4.9406564584124654E-324</v>
      </c>
      <c r="I57" s="548">
        <v>1.9762625833649862E-323</v>
      </c>
      <c r="J57" s="549">
        <v>-7.2576068911869998</v>
      </c>
      <c r="K57" s="552">
        <v>0</v>
      </c>
    </row>
    <row r="58" spans="1:11" ht="14.4" customHeight="1" thickBot="1" x14ac:dyDescent="0.35">
      <c r="A58" s="570" t="s">
        <v>337</v>
      </c>
      <c r="B58" s="548">
        <v>397.26710892403702</v>
      </c>
      <c r="C58" s="548">
        <v>319.74304000000001</v>
      </c>
      <c r="D58" s="549">
        <v>-77.524068924036001</v>
      </c>
      <c r="E58" s="550">
        <v>0.80485656329800004</v>
      </c>
      <c r="F58" s="548">
        <v>213.13816823315199</v>
      </c>
      <c r="G58" s="549">
        <v>71.046056077716997</v>
      </c>
      <c r="H58" s="551">
        <v>50.951410000000003</v>
      </c>
      <c r="I58" s="548">
        <v>137.45307</v>
      </c>
      <c r="J58" s="549">
        <v>66.407013922282999</v>
      </c>
      <c r="K58" s="552">
        <v>0.64490124476199995</v>
      </c>
    </row>
    <row r="59" spans="1:11" ht="14.4" customHeight="1" thickBot="1" x14ac:dyDescent="0.35">
      <c r="A59" s="570" t="s">
        <v>338</v>
      </c>
      <c r="B59" s="548">
        <v>0</v>
      </c>
      <c r="C59" s="548">
        <v>2.9897</v>
      </c>
      <c r="D59" s="549">
        <v>2.9897</v>
      </c>
      <c r="E59" s="558" t="s">
        <v>288</v>
      </c>
      <c r="F59" s="548">
        <v>0</v>
      </c>
      <c r="G59" s="549">
        <v>0</v>
      </c>
      <c r="H59" s="551">
        <v>4.9406564584124654E-324</v>
      </c>
      <c r="I59" s="548">
        <v>0.60985</v>
      </c>
      <c r="J59" s="549">
        <v>0.60985</v>
      </c>
      <c r="K59" s="559" t="s">
        <v>288</v>
      </c>
    </row>
    <row r="60" spans="1:11" ht="14.4" customHeight="1" thickBot="1" x14ac:dyDescent="0.35">
      <c r="A60" s="570" t="s">
        <v>339</v>
      </c>
      <c r="B60" s="548">
        <v>21.710507012316</v>
      </c>
      <c r="C60" s="548">
        <v>19.484279999999998</v>
      </c>
      <c r="D60" s="549">
        <v>-2.226227012316</v>
      </c>
      <c r="E60" s="550">
        <v>0.89745854341099995</v>
      </c>
      <c r="F60" s="548">
        <v>6.1648142946869999</v>
      </c>
      <c r="G60" s="549">
        <v>2.054938098229</v>
      </c>
      <c r="H60" s="551">
        <v>0.54500000000000004</v>
      </c>
      <c r="I60" s="548">
        <v>13.4183</v>
      </c>
      <c r="J60" s="549">
        <v>11.36336190177</v>
      </c>
      <c r="K60" s="552">
        <v>2.1765943560640002</v>
      </c>
    </row>
    <row r="61" spans="1:11" ht="14.4" customHeight="1" thickBot="1" x14ac:dyDescent="0.35">
      <c r="A61" s="569" t="s">
        <v>340</v>
      </c>
      <c r="B61" s="553">
        <v>616.347360873502</v>
      </c>
      <c r="C61" s="553">
        <v>337.94029</v>
      </c>
      <c r="D61" s="554">
        <v>-278.40707087350199</v>
      </c>
      <c r="E61" s="560">
        <v>0.548295184587</v>
      </c>
      <c r="F61" s="553">
        <v>332.55886295656597</v>
      </c>
      <c r="G61" s="554">
        <v>110.852954318855</v>
      </c>
      <c r="H61" s="556">
        <v>30.793209999999998</v>
      </c>
      <c r="I61" s="553">
        <v>99.069950000000006</v>
      </c>
      <c r="J61" s="554">
        <v>-11.783004318854999</v>
      </c>
      <c r="K61" s="561">
        <v>0.29790199881899998</v>
      </c>
    </row>
    <row r="62" spans="1:11" ht="14.4" customHeight="1" thickBot="1" x14ac:dyDescent="0.35">
      <c r="A62" s="570" t="s">
        <v>341</v>
      </c>
      <c r="B62" s="548">
        <v>27.089140827036999</v>
      </c>
      <c r="C62" s="548">
        <v>36.409350000000003</v>
      </c>
      <c r="D62" s="549">
        <v>9.3202091729620005</v>
      </c>
      <c r="E62" s="550">
        <v>1.3440570239</v>
      </c>
      <c r="F62" s="548">
        <v>32.569270197377001</v>
      </c>
      <c r="G62" s="549">
        <v>10.856423399124999</v>
      </c>
      <c r="H62" s="551">
        <v>1.43326</v>
      </c>
      <c r="I62" s="548">
        <v>6.2990500000000003</v>
      </c>
      <c r="J62" s="549">
        <v>-4.5573733991249998</v>
      </c>
      <c r="K62" s="552">
        <v>0.19340470209499999</v>
      </c>
    </row>
    <row r="63" spans="1:11" ht="14.4" customHeight="1" thickBot="1" x14ac:dyDescent="0.35">
      <c r="A63" s="570" t="s">
        <v>342</v>
      </c>
      <c r="B63" s="548">
        <v>0</v>
      </c>
      <c r="C63" s="548">
        <v>4.9406564584124654E-324</v>
      </c>
      <c r="D63" s="549">
        <v>4.9406564584124654E-324</v>
      </c>
      <c r="E63" s="558" t="s">
        <v>288</v>
      </c>
      <c r="F63" s="548">
        <v>4.9406564584124654E-324</v>
      </c>
      <c r="G63" s="549">
        <v>0</v>
      </c>
      <c r="H63" s="551">
        <v>4.9406564584124654E-324</v>
      </c>
      <c r="I63" s="548">
        <v>0.25724999999999998</v>
      </c>
      <c r="J63" s="549">
        <v>0.25724999999999998</v>
      </c>
      <c r="K63" s="559" t="s">
        <v>287</v>
      </c>
    </row>
    <row r="64" spans="1:11" ht="14.4" customHeight="1" thickBot="1" x14ac:dyDescent="0.35">
      <c r="A64" s="570" t="s">
        <v>343</v>
      </c>
      <c r="B64" s="548">
        <v>3.3863579860400002</v>
      </c>
      <c r="C64" s="548">
        <v>1.0473699999999999</v>
      </c>
      <c r="D64" s="549">
        <v>-2.3389879860399998</v>
      </c>
      <c r="E64" s="550">
        <v>0.30929098586600001</v>
      </c>
      <c r="F64" s="548">
        <v>0</v>
      </c>
      <c r="G64" s="549">
        <v>0</v>
      </c>
      <c r="H64" s="551">
        <v>4.9406564584124654E-324</v>
      </c>
      <c r="I64" s="548">
        <v>3.0119899999999999</v>
      </c>
      <c r="J64" s="549">
        <v>3.0119899999999999</v>
      </c>
      <c r="K64" s="559" t="s">
        <v>288</v>
      </c>
    </row>
    <row r="65" spans="1:11" ht="14.4" customHeight="1" thickBot="1" x14ac:dyDescent="0.35">
      <c r="A65" s="570" t="s">
        <v>344</v>
      </c>
      <c r="B65" s="548">
        <v>585.87186206042395</v>
      </c>
      <c r="C65" s="548">
        <v>300.48356999999999</v>
      </c>
      <c r="D65" s="549">
        <v>-285.38829206042402</v>
      </c>
      <c r="E65" s="550">
        <v>0.51288274699299996</v>
      </c>
      <c r="F65" s="548">
        <v>0</v>
      </c>
      <c r="G65" s="549">
        <v>0</v>
      </c>
      <c r="H65" s="551">
        <v>4.9406564584124654E-324</v>
      </c>
      <c r="I65" s="548">
        <v>1.9762625833649862E-323</v>
      </c>
      <c r="J65" s="549">
        <v>1.9762625833649862E-323</v>
      </c>
      <c r="K65" s="559" t="s">
        <v>288</v>
      </c>
    </row>
    <row r="66" spans="1:11" ht="14.4" customHeight="1" thickBot="1" x14ac:dyDescent="0.35">
      <c r="A66" s="570" t="s">
        <v>345</v>
      </c>
      <c r="B66" s="548">
        <v>4.9406564584124654E-324</v>
      </c>
      <c r="C66" s="548">
        <v>4.9406564584124654E-324</v>
      </c>
      <c r="D66" s="549">
        <v>0</v>
      </c>
      <c r="E66" s="550">
        <v>1</v>
      </c>
      <c r="F66" s="548">
        <v>44.004232538521002</v>
      </c>
      <c r="G66" s="549">
        <v>14.66807751284</v>
      </c>
      <c r="H66" s="551">
        <v>6.2919499999999999</v>
      </c>
      <c r="I66" s="548">
        <v>18.145119999999999</v>
      </c>
      <c r="J66" s="549">
        <v>3.4770424871590002</v>
      </c>
      <c r="K66" s="552">
        <v>0.41234942534399999</v>
      </c>
    </row>
    <row r="67" spans="1:11" ht="14.4" customHeight="1" thickBot="1" x14ac:dyDescent="0.35">
      <c r="A67" s="570" t="s">
        <v>346</v>
      </c>
      <c r="B67" s="548">
        <v>4.9406564584124654E-324</v>
      </c>
      <c r="C67" s="548">
        <v>4.9406564584124654E-324</v>
      </c>
      <c r="D67" s="549">
        <v>0</v>
      </c>
      <c r="E67" s="550">
        <v>1</v>
      </c>
      <c r="F67" s="548">
        <v>172.996640778841</v>
      </c>
      <c r="G67" s="549">
        <v>57.665546926280001</v>
      </c>
      <c r="H67" s="551">
        <v>14.445830000000001</v>
      </c>
      <c r="I67" s="548">
        <v>47.059559999999998</v>
      </c>
      <c r="J67" s="549">
        <v>-10.60598692628</v>
      </c>
      <c r="K67" s="552">
        <v>0.27202586008599999</v>
      </c>
    </row>
    <row r="68" spans="1:11" ht="14.4" customHeight="1" thickBot="1" x14ac:dyDescent="0.35">
      <c r="A68" s="570" t="s">
        <v>347</v>
      </c>
      <c r="B68" s="548">
        <v>4.9406564584124654E-324</v>
      </c>
      <c r="C68" s="548">
        <v>4.9406564584124654E-324</v>
      </c>
      <c r="D68" s="549">
        <v>0</v>
      </c>
      <c r="E68" s="550">
        <v>1</v>
      </c>
      <c r="F68" s="548">
        <v>82.988719441826007</v>
      </c>
      <c r="G68" s="549">
        <v>27.662906480608001</v>
      </c>
      <c r="H68" s="551">
        <v>8.6221700000000006</v>
      </c>
      <c r="I68" s="548">
        <v>24.296980000000001</v>
      </c>
      <c r="J68" s="549">
        <v>-3.365926480608</v>
      </c>
      <c r="K68" s="552">
        <v>0.29277448987499999</v>
      </c>
    </row>
    <row r="69" spans="1:11" ht="14.4" customHeight="1" thickBot="1" x14ac:dyDescent="0.35">
      <c r="A69" s="569" t="s">
        <v>348</v>
      </c>
      <c r="B69" s="553">
        <v>0</v>
      </c>
      <c r="C69" s="553">
        <v>21.041</v>
      </c>
      <c r="D69" s="554">
        <v>21.041</v>
      </c>
      <c r="E69" s="555" t="s">
        <v>288</v>
      </c>
      <c r="F69" s="553">
        <v>0</v>
      </c>
      <c r="G69" s="554">
        <v>0</v>
      </c>
      <c r="H69" s="556">
        <v>4.9406564584124654E-324</v>
      </c>
      <c r="I69" s="553">
        <v>1.9762625833649862E-323</v>
      </c>
      <c r="J69" s="554">
        <v>1.9762625833649862E-323</v>
      </c>
      <c r="K69" s="557" t="s">
        <v>288</v>
      </c>
    </row>
    <row r="70" spans="1:11" ht="14.4" customHeight="1" thickBot="1" x14ac:dyDescent="0.35">
      <c r="A70" s="570" t="s">
        <v>349</v>
      </c>
      <c r="B70" s="548">
        <v>4.9406564584124654E-324</v>
      </c>
      <c r="C70" s="548">
        <v>14.52</v>
      </c>
      <c r="D70" s="549">
        <v>14.52</v>
      </c>
      <c r="E70" s="558" t="s">
        <v>287</v>
      </c>
      <c r="F70" s="548">
        <v>0</v>
      </c>
      <c r="G70" s="549">
        <v>0</v>
      </c>
      <c r="H70" s="551">
        <v>4.9406564584124654E-324</v>
      </c>
      <c r="I70" s="548">
        <v>1.9762625833649862E-323</v>
      </c>
      <c r="J70" s="549">
        <v>1.9762625833649862E-323</v>
      </c>
      <c r="K70" s="559" t="s">
        <v>288</v>
      </c>
    </row>
    <row r="71" spans="1:11" ht="14.4" customHeight="1" thickBot="1" x14ac:dyDescent="0.35">
      <c r="A71" s="570" t="s">
        <v>350</v>
      </c>
      <c r="B71" s="548">
        <v>0</v>
      </c>
      <c r="C71" s="548">
        <v>6.5209999999989998</v>
      </c>
      <c r="D71" s="549">
        <v>6.5209999999989998</v>
      </c>
      <c r="E71" s="558" t="s">
        <v>288</v>
      </c>
      <c r="F71" s="548">
        <v>0</v>
      </c>
      <c r="G71" s="549">
        <v>0</v>
      </c>
      <c r="H71" s="551">
        <v>4.9406564584124654E-324</v>
      </c>
      <c r="I71" s="548">
        <v>1.9762625833649862E-323</v>
      </c>
      <c r="J71" s="549">
        <v>1.9762625833649862E-323</v>
      </c>
      <c r="K71" s="559" t="s">
        <v>288</v>
      </c>
    </row>
    <row r="72" spans="1:11" ht="14.4" customHeight="1" thickBot="1" x14ac:dyDescent="0.35">
      <c r="A72" s="568" t="s">
        <v>29</v>
      </c>
      <c r="B72" s="548">
        <v>2171.63983492438</v>
      </c>
      <c r="C72" s="548">
        <v>2134.7339999999999</v>
      </c>
      <c r="D72" s="549">
        <v>-36.905834924376002</v>
      </c>
      <c r="E72" s="550">
        <v>0.98300554524200001</v>
      </c>
      <c r="F72" s="548">
        <v>2149.2848787416701</v>
      </c>
      <c r="G72" s="549">
        <v>716.42829291388796</v>
      </c>
      <c r="H72" s="551">
        <v>155.691</v>
      </c>
      <c r="I72" s="548">
        <v>770.275000000001</v>
      </c>
      <c r="J72" s="549">
        <v>53.846707086111998</v>
      </c>
      <c r="K72" s="552">
        <v>0.35838664646899998</v>
      </c>
    </row>
    <row r="73" spans="1:11" ht="14.4" customHeight="1" thickBot="1" x14ac:dyDescent="0.35">
      <c r="A73" s="569" t="s">
        <v>351</v>
      </c>
      <c r="B73" s="553">
        <v>2171.63983492438</v>
      </c>
      <c r="C73" s="553">
        <v>2134.7339999999999</v>
      </c>
      <c r="D73" s="554">
        <v>-36.905834924376002</v>
      </c>
      <c r="E73" s="560">
        <v>0.98300554524200001</v>
      </c>
      <c r="F73" s="553">
        <v>2149.2848787416701</v>
      </c>
      <c r="G73" s="554">
        <v>716.42829291388796</v>
      </c>
      <c r="H73" s="556">
        <v>155.691</v>
      </c>
      <c r="I73" s="553">
        <v>770.275000000001</v>
      </c>
      <c r="J73" s="554">
        <v>53.846707086111998</v>
      </c>
      <c r="K73" s="561">
        <v>0.35838664646899998</v>
      </c>
    </row>
    <row r="74" spans="1:11" ht="14.4" customHeight="1" thickBot="1" x14ac:dyDescent="0.35">
      <c r="A74" s="570" t="s">
        <v>352</v>
      </c>
      <c r="B74" s="548">
        <v>710.93574910044401</v>
      </c>
      <c r="C74" s="548">
        <v>812.95</v>
      </c>
      <c r="D74" s="549">
        <v>102.014250899556</v>
      </c>
      <c r="E74" s="550">
        <v>1.143492926088</v>
      </c>
      <c r="F74" s="548">
        <v>806.87418360582296</v>
      </c>
      <c r="G74" s="549">
        <v>268.95806120194101</v>
      </c>
      <c r="H74" s="551">
        <v>55.192999999999998</v>
      </c>
      <c r="I74" s="548">
        <v>227.58500000000001</v>
      </c>
      <c r="J74" s="549">
        <v>-41.373061201939997</v>
      </c>
      <c r="K74" s="552">
        <v>0.28205760529200002</v>
      </c>
    </row>
    <row r="75" spans="1:11" ht="14.4" customHeight="1" thickBot="1" x14ac:dyDescent="0.35">
      <c r="A75" s="570" t="s">
        <v>353</v>
      </c>
      <c r="B75" s="548">
        <v>370.01590257964398</v>
      </c>
      <c r="C75" s="548">
        <v>283.92899999999997</v>
      </c>
      <c r="D75" s="549">
        <v>-86.086902579644004</v>
      </c>
      <c r="E75" s="550">
        <v>0.76734269532800004</v>
      </c>
      <c r="F75" s="548">
        <v>290.04492109402401</v>
      </c>
      <c r="G75" s="549">
        <v>96.681640364673996</v>
      </c>
      <c r="H75" s="551">
        <v>26.076000000000001</v>
      </c>
      <c r="I75" s="548">
        <v>94.953000000000003</v>
      </c>
      <c r="J75" s="549">
        <v>-1.7286403646740001</v>
      </c>
      <c r="K75" s="552">
        <v>0.32737342768</v>
      </c>
    </row>
    <row r="76" spans="1:11" ht="14.4" customHeight="1" thickBot="1" x14ac:dyDescent="0.35">
      <c r="A76" s="570" t="s">
        <v>354</v>
      </c>
      <c r="B76" s="548">
        <v>1090.68818324429</v>
      </c>
      <c r="C76" s="548">
        <v>1037.855</v>
      </c>
      <c r="D76" s="549">
        <v>-52.833183244288001</v>
      </c>
      <c r="E76" s="550">
        <v>0.95155977294299998</v>
      </c>
      <c r="F76" s="548">
        <v>1052.36577404182</v>
      </c>
      <c r="G76" s="549">
        <v>350.78859134727298</v>
      </c>
      <c r="H76" s="551">
        <v>74.421999999999997</v>
      </c>
      <c r="I76" s="548">
        <v>447.73700000000099</v>
      </c>
      <c r="J76" s="549">
        <v>96.948408652728006</v>
      </c>
      <c r="K76" s="552">
        <v>0.42545758427699998</v>
      </c>
    </row>
    <row r="77" spans="1:11" ht="14.4" customHeight="1" thickBot="1" x14ac:dyDescent="0.35">
      <c r="A77" s="571" t="s">
        <v>355</v>
      </c>
      <c r="B77" s="553">
        <v>4507.4613607370802</v>
      </c>
      <c r="C77" s="553">
        <v>4701.5906400000003</v>
      </c>
      <c r="D77" s="554">
        <v>194.129279262918</v>
      </c>
      <c r="E77" s="560">
        <v>1.0430684289279999</v>
      </c>
      <c r="F77" s="553">
        <v>4493.1931166453596</v>
      </c>
      <c r="G77" s="554">
        <v>1497.73103888179</v>
      </c>
      <c r="H77" s="556">
        <v>223.92375000000001</v>
      </c>
      <c r="I77" s="553">
        <v>1190.2048600000001</v>
      </c>
      <c r="J77" s="554">
        <v>-307.52617888178401</v>
      </c>
      <c r="K77" s="561">
        <v>0.26489065328400002</v>
      </c>
    </row>
    <row r="78" spans="1:11" ht="14.4" customHeight="1" thickBot="1" x14ac:dyDescent="0.35">
      <c r="A78" s="568" t="s">
        <v>30</v>
      </c>
      <c r="B78" s="548">
        <v>1027.8290598620299</v>
      </c>
      <c r="C78" s="548">
        <v>1034.9311299999999</v>
      </c>
      <c r="D78" s="549">
        <v>7.1020701379700002</v>
      </c>
      <c r="E78" s="550">
        <v>1.006909777525</v>
      </c>
      <c r="F78" s="548">
        <v>960.95761996988006</v>
      </c>
      <c r="G78" s="549">
        <v>320.31920665662699</v>
      </c>
      <c r="H78" s="551">
        <v>42.273049999999998</v>
      </c>
      <c r="I78" s="548">
        <v>198.88900000000001</v>
      </c>
      <c r="J78" s="549">
        <v>-121.43020665662701</v>
      </c>
      <c r="K78" s="552">
        <v>0.2069695852</v>
      </c>
    </row>
    <row r="79" spans="1:11" ht="14.4" customHeight="1" thickBot="1" x14ac:dyDescent="0.35">
      <c r="A79" s="572" t="s">
        <v>356</v>
      </c>
      <c r="B79" s="548">
        <v>1027.8290598620299</v>
      </c>
      <c r="C79" s="548">
        <v>1034.9311299999999</v>
      </c>
      <c r="D79" s="549">
        <v>7.1020701379700002</v>
      </c>
      <c r="E79" s="550">
        <v>1.006909777525</v>
      </c>
      <c r="F79" s="548">
        <v>960.95761996988006</v>
      </c>
      <c r="G79" s="549">
        <v>320.31920665662699</v>
      </c>
      <c r="H79" s="551">
        <v>42.273049999999998</v>
      </c>
      <c r="I79" s="548">
        <v>198.88900000000001</v>
      </c>
      <c r="J79" s="549">
        <v>-121.43020665662701</v>
      </c>
      <c r="K79" s="552">
        <v>0.2069695852</v>
      </c>
    </row>
    <row r="80" spans="1:11" ht="14.4" customHeight="1" thickBot="1" x14ac:dyDescent="0.35">
      <c r="A80" s="570" t="s">
        <v>357</v>
      </c>
      <c r="B80" s="548">
        <v>793.03887906659202</v>
      </c>
      <c r="C80" s="548">
        <v>767.94422999999995</v>
      </c>
      <c r="D80" s="549">
        <v>-25.094649066591</v>
      </c>
      <c r="E80" s="550">
        <v>0.96835634452599995</v>
      </c>
      <c r="F80" s="548">
        <v>708.15198609408196</v>
      </c>
      <c r="G80" s="549">
        <v>236.05066203136099</v>
      </c>
      <c r="H80" s="551">
        <v>42.273049999999998</v>
      </c>
      <c r="I80" s="548">
        <v>177.98407</v>
      </c>
      <c r="J80" s="549">
        <v>-58.066592031360003</v>
      </c>
      <c r="K80" s="552">
        <v>0.25133597517900003</v>
      </c>
    </row>
    <row r="81" spans="1:11" ht="14.4" customHeight="1" thickBot="1" x14ac:dyDescent="0.35">
      <c r="A81" s="570" t="s">
        <v>358</v>
      </c>
      <c r="B81" s="548">
        <v>0</v>
      </c>
      <c r="C81" s="548">
        <v>3.1339999999999999</v>
      </c>
      <c r="D81" s="549">
        <v>3.1339999999999999</v>
      </c>
      <c r="E81" s="558" t="s">
        <v>288</v>
      </c>
      <c r="F81" s="548">
        <v>0</v>
      </c>
      <c r="G81" s="549">
        <v>0</v>
      </c>
      <c r="H81" s="551">
        <v>4.9406564584124654E-324</v>
      </c>
      <c r="I81" s="548">
        <v>1.9762625833649862E-323</v>
      </c>
      <c r="J81" s="549">
        <v>1.9762625833649862E-323</v>
      </c>
      <c r="K81" s="559" t="s">
        <v>288</v>
      </c>
    </row>
    <row r="82" spans="1:11" ht="14.4" customHeight="1" thickBot="1" x14ac:dyDescent="0.35">
      <c r="A82" s="570" t="s">
        <v>359</v>
      </c>
      <c r="B82" s="548">
        <v>43.805060231048003</v>
      </c>
      <c r="C82" s="548">
        <v>60.84525</v>
      </c>
      <c r="D82" s="549">
        <v>17.040189768950999</v>
      </c>
      <c r="E82" s="550">
        <v>1.3890004871370001</v>
      </c>
      <c r="F82" s="548">
        <v>75.930718334011004</v>
      </c>
      <c r="G82" s="549">
        <v>25.31023944467</v>
      </c>
      <c r="H82" s="551">
        <v>4.9406564584124654E-324</v>
      </c>
      <c r="I82" s="548">
        <v>2.1471499999999999</v>
      </c>
      <c r="J82" s="549">
        <v>-23.16308944467</v>
      </c>
      <c r="K82" s="552">
        <v>2.8277751707E-2</v>
      </c>
    </row>
    <row r="83" spans="1:11" ht="14.4" customHeight="1" thickBot="1" x14ac:dyDescent="0.35">
      <c r="A83" s="570" t="s">
        <v>360</v>
      </c>
      <c r="B83" s="548">
        <v>114.99072629292201</v>
      </c>
      <c r="C83" s="548">
        <v>121.55132</v>
      </c>
      <c r="D83" s="549">
        <v>6.5605937070770004</v>
      </c>
      <c r="E83" s="550">
        <v>1.057053241757</v>
      </c>
      <c r="F83" s="548">
        <v>93.999841299476998</v>
      </c>
      <c r="G83" s="549">
        <v>31.333280433159</v>
      </c>
      <c r="H83" s="551">
        <v>4.9406564584124654E-324</v>
      </c>
      <c r="I83" s="548">
        <v>10.09633</v>
      </c>
      <c r="J83" s="549">
        <v>-21.236950433158999</v>
      </c>
      <c r="K83" s="552">
        <v>0.10740794729399999</v>
      </c>
    </row>
    <row r="84" spans="1:11" ht="14.4" customHeight="1" thickBot="1" x14ac:dyDescent="0.35">
      <c r="A84" s="570" t="s">
        <v>361</v>
      </c>
      <c r="B84" s="548">
        <v>75.994394271466007</v>
      </c>
      <c r="C84" s="548">
        <v>81.456329999999994</v>
      </c>
      <c r="D84" s="549">
        <v>5.4619357285329997</v>
      </c>
      <c r="E84" s="550">
        <v>1.071872876689</v>
      </c>
      <c r="F84" s="548">
        <v>82.875074242308003</v>
      </c>
      <c r="G84" s="549">
        <v>27.625024747436001</v>
      </c>
      <c r="H84" s="551">
        <v>4.9406564584124654E-324</v>
      </c>
      <c r="I84" s="548">
        <v>8.6614500000000003</v>
      </c>
      <c r="J84" s="549">
        <v>-18.963574747435999</v>
      </c>
      <c r="K84" s="552">
        <v>0.10451212356800001</v>
      </c>
    </row>
    <row r="85" spans="1:11" ht="14.4" customHeight="1" thickBot="1" x14ac:dyDescent="0.35">
      <c r="A85" s="573" t="s">
        <v>31</v>
      </c>
      <c r="B85" s="553">
        <v>0</v>
      </c>
      <c r="C85" s="553">
        <v>156.79408000000001</v>
      </c>
      <c r="D85" s="554">
        <v>156.79408000000001</v>
      </c>
      <c r="E85" s="555" t="s">
        <v>288</v>
      </c>
      <c r="F85" s="553">
        <v>0</v>
      </c>
      <c r="G85" s="554">
        <v>0</v>
      </c>
      <c r="H85" s="556">
        <v>1.212</v>
      </c>
      <c r="I85" s="553">
        <v>25.366</v>
      </c>
      <c r="J85" s="554">
        <v>25.366</v>
      </c>
      <c r="K85" s="557" t="s">
        <v>288</v>
      </c>
    </row>
    <row r="86" spans="1:11" ht="14.4" customHeight="1" thickBot="1" x14ac:dyDescent="0.35">
      <c r="A86" s="569" t="s">
        <v>362</v>
      </c>
      <c r="B86" s="553">
        <v>0</v>
      </c>
      <c r="C86" s="553">
        <v>113.17408</v>
      </c>
      <c r="D86" s="554">
        <v>113.17408</v>
      </c>
      <c r="E86" s="555" t="s">
        <v>288</v>
      </c>
      <c r="F86" s="553">
        <v>0</v>
      </c>
      <c r="G86" s="554">
        <v>0</v>
      </c>
      <c r="H86" s="556">
        <v>1.212</v>
      </c>
      <c r="I86" s="553">
        <v>25.366</v>
      </c>
      <c r="J86" s="554">
        <v>25.366</v>
      </c>
      <c r="K86" s="557" t="s">
        <v>288</v>
      </c>
    </row>
    <row r="87" spans="1:11" ht="14.4" customHeight="1" thickBot="1" x14ac:dyDescent="0.35">
      <c r="A87" s="570" t="s">
        <v>363</v>
      </c>
      <c r="B87" s="548">
        <v>0</v>
      </c>
      <c r="C87" s="548">
        <v>63.811999999999998</v>
      </c>
      <c r="D87" s="549">
        <v>63.811999999999998</v>
      </c>
      <c r="E87" s="558" t="s">
        <v>288</v>
      </c>
      <c r="F87" s="548">
        <v>0</v>
      </c>
      <c r="G87" s="549">
        <v>0</v>
      </c>
      <c r="H87" s="551">
        <v>1.212</v>
      </c>
      <c r="I87" s="548">
        <v>16.126000000000001</v>
      </c>
      <c r="J87" s="549">
        <v>16.126000000000001</v>
      </c>
      <c r="K87" s="559" t="s">
        <v>288</v>
      </c>
    </row>
    <row r="88" spans="1:11" ht="14.4" customHeight="1" thickBot="1" x14ac:dyDescent="0.35">
      <c r="A88" s="570" t="s">
        <v>364</v>
      </c>
      <c r="B88" s="548">
        <v>0</v>
      </c>
      <c r="C88" s="548">
        <v>49.362079999999999</v>
      </c>
      <c r="D88" s="549">
        <v>49.362079999999999</v>
      </c>
      <c r="E88" s="558" t="s">
        <v>288</v>
      </c>
      <c r="F88" s="548">
        <v>0</v>
      </c>
      <c r="G88" s="549">
        <v>0</v>
      </c>
      <c r="H88" s="551">
        <v>4.9406564584124654E-324</v>
      </c>
      <c r="I88" s="548">
        <v>9.24</v>
      </c>
      <c r="J88" s="549">
        <v>9.24</v>
      </c>
      <c r="K88" s="559" t="s">
        <v>288</v>
      </c>
    </row>
    <row r="89" spans="1:11" ht="14.4" customHeight="1" thickBot="1" x14ac:dyDescent="0.35">
      <c r="A89" s="569" t="s">
        <v>365</v>
      </c>
      <c r="B89" s="553">
        <v>0</v>
      </c>
      <c r="C89" s="553">
        <v>43.62</v>
      </c>
      <c r="D89" s="554">
        <v>43.62</v>
      </c>
      <c r="E89" s="555" t="s">
        <v>288</v>
      </c>
      <c r="F89" s="553">
        <v>0</v>
      </c>
      <c r="G89" s="554">
        <v>0</v>
      </c>
      <c r="H89" s="556">
        <v>4.9406564584124654E-324</v>
      </c>
      <c r="I89" s="553">
        <v>1.9762625833649862E-323</v>
      </c>
      <c r="J89" s="554">
        <v>1.9762625833649862E-323</v>
      </c>
      <c r="K89" s="557" t="s">
        <v>288</v>
      </c>
    </row>
    <row r="90" spans="1:11" ht="14.4" customHeight="1" thickBot="1" x14ac:dyDescent="0.35">
      <c r="A90" s="570" t="s">
        <v>366</v>
      </c>
      <c r="B90" s="548">
        <v>0</v>
      </c>
      <c r="C90" s="548">
        <v>43.62</v>
      </c>
      <c r="D90" s="549">
        <v>43.62</v>
      </c>
      <c r="E90" s="558" t="s">
        <v>288</v>
      </c>
      <c r="F90" s="548">
        <v>0</v>
      </c>
      <c r="G90" s="549">
        <v>0</v>
      </c>
      <c r="H90" s="551">
        <v>4.9406564584124654E-324</v>
      </c>
      <c r="I90" s="548">
        <v>1.9762625833649862E-323</v>
      </c>
      <c r="J90" s="549">
        <v>1.9762625833649862E-323</v>
      </c>
      <c r="K90" s="559" t="s">
        <v>288</v>
      </c>
    </row>
    <row r="91" spans="1:11" ht="14.4" customHeight="1" thickBot="1" x14ac:dyDescent="0.35">
      <c r="A91" s="568" t="s">
        <v>32</v>
      </c>
      <c r="B91" s="548">
        <v>3479.6323008750501</v>
      </c>
      <c r="C91" s="548">
        <v>3509.8654299999998</v>
      </c>
      <c r="D91" s="549">
        <v>30.233129124946998</v>
      </c>
      <c r="E91" s="550">
        <v>1.0086885988259999</v>
      </c>
      <c r="F91" s="548">
        <v>3532.2354966754801</v>
      </c>
      <c r="G91" s="549">
        <v>1177.41183222516</v>
      </c>
      <c r="H91" s="551">
        <v>180.43870000000001</v>
      </c>
      <c r="I91" s="548">
        <v>965.94986000000199</v>
      </c>
      <c r="J91" s="549">
        <v>-211.46197222515701</v>
      </c>
      <c r="K91" s="552">
        <v>0.27346700436799998</v>
      </c>
    </row>
    <row r="92" spans="1:11" ht="14.4" customHeight="1" thickBot="1" x14ac:dyDescent="0.35">
      <c r="A92" s="569" t="s">
        <v>367</v>
      </c>
      <c r="B92" s="553">
        <v>12.271730137940001</v>
      </c>
      <c r="C92" s="553">
        <v>8.6930499999999995</v>
      </c>
      <c r="D92" s="554">
        <v>-3.5786801379400002</v>
      </c>
      <c r="E92" s="560">
        <v>0.70838014707600006</v>
      </c>
      <c r="F92" s="553">
        <v>3.474601526391</v>
      </c>
      <c r="G92" s="554">
        <v>1.158200508797</v>
      </c>
      <c r="H92" s="556">
        <v>0.72974000000000006</v>
      </c>
      <c r="I92" s="553">
        <v>2.3972000000000002</v>
      </c>
      <c r="J92" s="554">
        <v>1.2389994912019999</v>
      </c>
      <c r="K92" s="561">
        <v>0.68992083891900002</v>
      </c>
    </row>
    <row r="93" spans="1:11" ht="14.4" customHeight="1" thickBot="1" x14ac:dyDescent="0.35">
      <c r="A93" s="570" t="s">
        <v>368</v>
      </c>
      <c r="B93" s="548">
        <v>12.271730137940001</v>
      </c>
      <c r="C93" s="548">
        <v>8.6930499999999995</v>
      </c>
      <c r="D93" s="549">
        <v>-3.5786801379400002</v>
      </c>
      <c r="E93" s="550">
        <v>0.70838014707600006</v>
      </c>
      <c r="F93" s="548">
        <v>3.474601526391</v>
      </c>
      <c r="G93" s="549">
        <v>1.158200508797</v>
      </c>
      <c r="H93" s="551">
        <v>0.72974000000000006</v>
      </c>
      <c r="I93" s="548">
        <v>2.3972000000000002</v>
      </c>
      <c r="J93" s="549">
        <v>1.2389994912019999</v>
      </c>
      <c r="K93" s="552">
        <v>0.68992083891900002</v>
      </c>
    </row>
    <row r="94" spans="1:11" ht="14.4" customHeight="1" thickBot="1" x14ac:dyDescent="0.35">
      <c r="A94" s="569" t="s">
        <v>369</v>
      </c>
      <c r="B94" s="553">
        <v>27.582471724066</v>
      </c>
      <c r="C94" s="553">
        <v>33.558680000000003</v>
      </c>
      <c r="D94" s="554">
        <v>5.9762082759329997</v>
      </c>
      <c r="E94" s="560">
        <v>1.216666886699</v>
      </c>
      <c r="F94" s="553">
        <v>32.552276907215003</v>
      </c>
      <c r="G94" s="554">
        <v>10.850758969071</v>
      </c>
      <c r="H94" s="556">
        <v>1.56342</v>
      </c>
      <c r="I94" s="553">
        <v>8.9115800000000007</v>
      </c>
      <c r="J94" s="554">
        <v>-1.939178969071</v>
      </c>
      <c r="K94" s="561">
        <v>0.273762109649</v>
      </c>
    </row>
    <row r="95" spans="1:11" ht="14.4" customHeight="1" thickBot="1" x14ac:dyDescent="0.35">
      <c r="A95" s="570" t="s">
        <v>370</v>
      </c>
      <c r="B95" s="548">
        <v>7.9134212448539998</v>
      </c>
      <c r="C95" s="548">
        <v>12.342599999999999</v>
      </c>
      <c r="D95" s="549">
        <v>4.4291787551450001</v>
      </c>
      <c r="E95" s="550">
        <v>1.559704660992</v>
      </c>
      <c r="F95" s="548">
        <v>12.626309814516</v>
      </c>
      <c r="G95" s="549">
        <v>4.2087699381719998</v>
      </c>
      <c r="H95" s="551">
        <v>0.95669999999999999</v>
      </c>
      <c r="I95" s="548">
        <v>3.7879</v>
      </c>
      <c r="J95" s="549">
        <v>-0.42086993817200002</v>
      </c>
      <c r="K95" s="552">
        <v>0.30000055880499998</v>
      </c>
    </row>
    <row r="96" spans="1:11" ht="14.4" customHeight="1" thickBot="1" x14ac:dyDescent="0.35">
      <c r="A96" s="570" t="s">
        <v>371</v>
      </c>
      <c r="B96" s="548">
        <v>19.669050479210998</v>
      </c>
      <c r="C96" s="548">
        <v>21.216080000000002</v>
      </c>
      <c r="D96" s="549">
        <v>1.547029520788</v>
      </c>
      <c r="E96" s="550">
        <v>1.078652984414</v>
      </c>
      <c r="F96" s="548">
        <v>19.925967092699</v>
      </c>
      <c r="G96" s="549">
        <v>6.6419890308990004</v>
      </c>
      <c r="H96" s="551">
        <v>0.60672000000000004</v>
      </c>
      <c r="I96" s="548">
        <v>5.1236800000000002</v>
      </c>
      <c r="J96" s="549">
        <v>-1.5183090308989999</v>
      </c>
      <c r="K96" s="552">
        <v>0.25713582563699999</v>
      </c>
    </row>
    <row r="97" spans="1:11" ht="14.4" customHeight="1" thickBot="1" x14ac:dyDescent="0.35">
      <c r="A97" s="569" t="s">
        <v>372</v>
      </c>
      <c r="B97" s="553">
        <v>84.353896711651004</v>
      </c>
      <c r="C97" s="553">
        <v>94.499219999999994</v>
      </c>
      <c r="D97" s="554">
        <v>10.145323288348999</v>
      </c>
      <c r="E97" s="560">
        <v>1.120270949936</v>
      </c>
      <c r="F97" s="553">
        <v>93.743327504522995</v>
      </c>
      <c r="G97" s="554">
        <v>31.247775834841001</v>
      </c>
      <c r="H97" s="556">
        <v>16.148879999999998</v>
      </c>
      <c r="I97" s="553">
        <v>43.755760000000002</v>
      </c>
      <c r="J97" s="554">
        <v>12.507984165158</v>
      </c>
      <c r="K97" s="561">
        <v>0.46676132760299999</v>
      </c>
    </row>
    <row r="98" spans="1:11" ht="14.4" customHeight="1" thickBot="1" x14ac:dyDescent="0.35">
      <c r="A98" s="570" t="s">
        <v>373</v>
      </c>
      <c r="B98" s="548">
        <v>45.389330413994003</v>
      </c>
      <c r="C98" s="548">
        <v>45.09</v>
      </c>
      <c r="D98" s="549">
        <v>-0.29933041399400001</v>
      </c>
      <c r="E98" s="550">
        <v>0.99340526922799999</v>
      </c>
      <c r="F98" s="548">
        <v>48.514100787582002</v>
      </c>
      <c r="G98" s="549">
        <v>16.171366929194001</v>
      </c>
      <c r="H98" s="551">
        <v>11.88</v>
      </c>
      <c r="I98" s="548">
        <v>23.76</v>
      </c>
      <c r="J98" s="549">
        <v>7.5886330708049998</v>
      </c>
      <c r="K98" s="552">
        <v>0.48975451702200001</v>
      </c>
    </row>
    <row r="99" spans="1:11" ht="14.4" customHeight="1" thickBot="1" x14ac:dyDescent="0.35">
      <c r="A99" s="570" t="s">
        <v>374</v>
      </c>
      <c r="B99" s="548">
        <v>38.964566297655999</v>
      </c>
      <c r="C99" s="548">
        <v>49.409219999999998</v>
      </c>
      <c r="D99" s="549">
        <v>10.444653702343</v>
      </c>
      <c r="E99" s="550">
        <v>1.2680551766579999</v>
      </c>
      <c r="F99" s="548">
        <v>45.229226716941</v>
      </c>
      <c r="G99" s="549">
        <v>15.076408905647</v>
      </c>
      <c r="H99" s="551">
        <v>4.2688800000000002</v>
      </c>
      <c r="I99" s="548">
        <v>19.995760000000001</v>
      </c>
      <c r="J99" s="549">
        <v>4.9193510943519998</v>
      </c>
      <c r="K99" s="552">
        <v>0.442098206213</v>
      </c>
    </row>
    <row r="100" spans="1:11" ht="14.4" customHeight="1" thickBot="1" x14ac:dyDescent="0.35">
      <c r="A100" s="569" t="s">
        <v>375</v>
      </c>
      <c r="B100" s="553">
        <v>2223.7944276539401</v>
      </c>
      <c r="C100" s="553">
        <v>2303.3723199999999</v>
      </c>
      <c r="D100" s="554">
        <v>79.577892346057993</v>
      </c>
      <c r="E100" s="560">
        <v>1.035784734126</v>
      </c>
      <c r="F100" s="553">
        <v>2308.4294692030198</v>
      </c>
      <c r="G100" s="554">
        <v>769.476489734339</v>
      </c>
      <c r="H100" s="556">
        <v>67.768829999999994</v>
      </c>
      <c r="I100" s="553">
        <v>524.83677000000102</v>
      </c>
      <c r="J100" s="554">
        <v>-244.639719734338</v>
      </c>
      <c r="K100" s="561">
        <v>0.22735664095499999</v>
      </c>
    </row>
    <row r="101" spans="1:11" ht="14.4" customHeight="1" thickBot="1" x14ac:dyDescent="0.35">
      <c r="A101" s="570" t="s">
        <v>376</v>
      </c>
      <c r="B101" s="548">
        <v>1378.0013992484801</v>
      </c>
      <c r="C101" s="548">
        <v>1436.74576</v>
      </c>
      <c r="D101" s="549">
        <v>58.744360751522997</v>
      </c>
      <c r="E101" s="550">
        <v>1.042630116909</v>
      </c>
      <c r="F101" s="548">
        <v>1433.3813727414899</v>
      </c>
      <c r="G101" s="549">
        <v>477.793790913831</v>
      </c>
      <c r="H101" s="551">
        <v>4.9406564584124654E-324</v>
      </c>
      <c r="I101" s="548">
        <v>237.43982000000099</v>
      </c>
      <c r="J101" s="549">
        <v>-240.35397091383101</v>
      </c>
      <c r="K101" s="552">
        <v>0.16565013646400001</v>
      </c>
    </row>
    <row r="102" spans="1:11" ht="14.4" customHeight="1" thickBot="1" x14ac:dyDescent="0.35">
      <c r="A102" s="570" t="s">
        <v>377</v>
      </c>
      <c r="B102" s="548">
        <v>1.0595010982199999</v>
      </c>
      <c r="C102" s="548">
        <v>1.089</v>
      </c>
      <c r="D102" s="549">
        <v>2.9498901779000001E-2</v>
      </c>
      <c r="E102" s="550">
        <v>1.027842256916</v>
      </c>
      <c r="F102" s="548">
        <v>0.93272939747200001</v>
      </c>
      <c r="G102" s="549">
        <v>0.31090979915700001</v>
      </c>
      <c r="H102" s="551">
        <v>4.9406564584124654E-324</v>
      </c>
      <c r="I102" s="548">
        <v>1.089</v>
      </c>
      <c r="J102" s="549">
        <v>0.77809020084199998</v>
      </c>
      <c r="K102" s="552">
        <v>1.1675412000000001</v>
      </c>
    </row>
    <row r="103" spans="1:11" ht="14.4" customHeight="1" thickBot="1" x14ac:dyDescent="0.35">
      <c r="A103" s="570" t="s">
        <v>378</v>
      </c>
      <c r="B103" s="548">
        <v>844.73352730724605</v>
      </c>
      <c r="C103" s="548">
        <v>865.53755999999998</v>
      </c>
      <c r="D103" s="549">
        <v>20.804032692753999</v>
      </c>
      <c r="E103" s="550">
        <v>1.024627923505</v>
      </c>
      <c r="F103" s="548">
        <v>874.11536706405104</v>
      </c>
      <c r="G103" s="549">
        <v>291.37178902135003</v>
      </c>
      <c r="H103" s="551">
        <v>67.768829999999994</v>
      </c>
      <c r="I103" s="548">
        <v>286.30795000000001</v>
      </c>
      <c r="J103" s="549">
        <v>-5.0638390213489997</v>
      </c>
      <c r="K103" s="552">
        <v>0.327540231859</v>
      </c>
    </row>
    <row r="104" spans="1:11" ht="14.4" customHeight="1" thickBot="1" x14ac:dyDescent="0.35">
      <c r="A104" s="569" t="s">
        <v>379</v>
      </c>
      <c r="B104" s="553">
        <v>1131.32881067365</v>
      </c>
      <c r="C104" s="553">
        <v>1068.9256700000001</v>
      </c>
      <c r="D104" s="554">
        <v>-62.403140673651997</v>
      </c>
      <c r="E104" s="560">
        <v>0.944840845486</v>
      </c>
      <c r="F104" s="553">
        <v>1094.0358215343299</v>
      </c>
      <c r="G104" s="554">
        <v>364.67860717810998</v>
      </c>
      <c r="H104" s="556">
        <v>94.227829999999997</v>
      </c>
      <c r="I104" s="553">
        <v>386.04854999999998</v>
      </c>
      <c r="J104" s="554">
        <v>21.36994282189</v>
      </c>
      <c r="K104" s="561">
        <v>0.35286646232300001</v>
      </c>
    </row>
    <row r="105" spans="1:11" ht="14.4" customHeight="1" thickBot="1" x14ac:dyDescent="0.35">
      <c r="A105" s="570" t="s">
        <v>380</v>
      </c>
      <c r="B105" s="548">
        <v>45.058805072736</v>
      </c>
      <c r="C105" s="548">
        <v>32.173000000000002</v>
      </c>
      <c r="D105" s="549">
        <v>-12.885805072736</v>
      </c>
      <c r="E105" s="550">
        <v>0.71402248568399995</v>
      </c>
      <c r="F105" s="548">
        <v>33.019682143244999</v>
      </c>
      <c r="G105" s="549">
        <v>11.006560714415</v>
      </c>
      <c r="H105" s="551">
        <v>4.9406564584124654E-324</v>
      </c>
      <c r="I105" s="548">
        <v>1.9762625833649862E-323</v>
      </c>
      <c r="J105" s="549">
        <v>-11.006560714415</v>
      </c>
      <c r="K105" s="552">
        <v>0</v>
      </c>
    </row>
    <row r="106" spans="1:11" ht="14.4" customHeight="1" thickBot="1" x14ac:dyDescent="0.35">
      <c r="A106" s="570" t="s">
        <v>381</v>
      </c>
      <c r="B106" s="548">
        <v>736.35689333827895</v>
      </c>
      <c r="C106" s="548">
        <v>785.03179999999998</v>
      </c>
      <c r="D106" s="549">
        <v>48.674906661720001</v>
      </c>
      <c r="E106" s="550">
        <v>1.066102330408</v>
      </c>
      <c r="F106" s="548">
        <v>776.13233096052204</v>
      </c>
      <c r="G106" s="549">
        <v>258.71077698684098</v>
      </c>
      <c r="H106" s="551">
        <v>73.506230000000002</v>
      </c>
      <c r="I106" s="548">
        <v>312.44956999999999</v>
      </c>
      <c r="J106" s="549">
        <v>53.738793013158997</v>
      </c>
      <c r="K106" s="552">
        <v>0.40257254792199998</v>
      </c>
    </row>
    <row r="107" spans="1:11" ht="14.4" customHeight="1" thickBot="1" x14ac:dyDescent="0.35">
      <c r="A107" s="570" t="s">
        <v>382</v>
      </c>
      <c r="B107" s="548">
        <v>4.997422284962</v>
      </c>
      <c r="C107" s="548">
        <v>2.4</v>
      </c>
      <c r="D107" s="549">
        <v>-2.5974222849620001</v>
      </c>
      <c r="E107" s="550">
        <v>0.480247588286</v>
      </c>
      <c r="F107" s="548">
        <v>7.0025509171840001</v>
      </c>
      <c r="G107" s="549">
        <v>2.334183639061</v>
      </c>
      <c r="H107" s="551">
        <v>4.9406564584124654E-324</v>
      </c>
      <c r="I107" s="548">
        <v>1.663</v>
      </c>
      <c r="J107" s="549">
        <v>-0.67118363906099998</v>
      </c>
      <c r="K107" s="552">
        <v>0.237484885103</v>
      </c>
    </row>
    <row r="108" spans="1:11" ht="14.4" customHeight="1" thickBot="1" x14ac:dyDescent="0.35">
      <c r="A108" s="570" t="s">
        <v>383</v>
      </c>
      <c r="B108" s="548">
        <v>4.2977319948700003</v>
      </c>
      <c r="C108" s="548">
        <v>1.1615500000000001</v>
      </c>
      <c r="D108" s="549">
        <v>-3.1361819948699998</v>
      </c>
      <c r="E108" s="550">
        <v>0.27027045925299997</v>
      </c>
      <c r="F108" s="548">
        <v>1.097398444165</v>
      </c>
      <c r="G108" s="549">
        <v>0.365799481388</v>
      </c>
      <c r="H108" s="551">
        <v>4.9406564584124654E-324</v>
      </c>
      <c r="I108" s="548">
        <v>0.78649999999999998</v>
      </c>
      <c r="J108" s="549">
        <v>0.420700518611</v>
      </c>
      <c r="K108" s="552">
        <v>0.71669502009999997</v>
      </c>
    </row>
    <row r="109" spans="1:11" ht="14.4" customHeight="1" thickBot="1" x14ac:dyDescent="0.35">
      <c r="A109" s="570" t="s">
        <v>384</v>
      </c>
      <c r="B109" s="548">
        <v>340.61795798280502</v>
      </c>
      <c r="C109" s="548">
        <v>248.15932000000001</v>
      </c>
      <c r="D109" s="549">
        <v>-92.458637982804007</v>
      </c>
      <c r="E109" s="550">
        <v>0.72855618496899999</v>
      </c>
      <c r="F109" s="548">
        <v>276.78385906921</v>
      </c>
      <c r="G109" s="549">
        <v>92.261286356403005</v>
      </c>
      <c r="H109" s="551">
        <v>20.721599999999999</v>
      </c>
      <c r="I109" s="548">
        <v>71.149479999999997</v>
      </c>
      <c r="J109" s="549">
        <v>-21.111806356403001</v>
      </c>
      <c r="K109" s="552">
        <v>0.257057908793</v>
      </c>
    </row>
    <row r="110" spans="1:11" ht="14.4" customHeight="1" thickBot="1" x14ac:dyDescent="0.35">
      <c r="A110" s="569" t="s">
        <v>385</v>
      </c>
      <c r="B110" s="553">
        <v>4.9406564584124654E-324</v>
      </c>
      <c r="C110" s="553">
        <v>0.81649000000000005</v>
      </c>
      <c r="D110" s="554">
        <v>0.81649000000000005</v>
      </c>
      <c r="E110" s="555" t="s">
        <v>287</v>
      </c>
      <c r="F110" s="553">
        <v>0</v>
      </c>
      <c r="G110" s="554">
        <v>0</v>
      </c>
      <c r="H110" s="556">
        <v>4.9406564584124654E-324</v>
      </c>
      <c r="I110" s="553">
        <v>1.9762625833649862E-323</v>
      </c>
      <c r="J110" s="554">
        <v>1.9762625833649862E-323</v>
      </c>
      <c r="K110" s="557" t="s">
        <v>288</v>
      </c>
    </row>
    <row r="111" spans="1:11" ht="14.4" customHeight="1" thickBot="1" x14ac:dyDescent="0.35">
      <c r="A111" s="570" t="s">
        <v>386</v>
      </c>
      <c r="B111" s="548">
        <v>4.9406564584124654E-324</v>
      </c>
      <c r="C111" s="548">
        <v>0.81649000000000005</v>
      </c>
      <c r="D111" s="549">
        <v>0.81649000000000005</v>
      </c>
      <c r="E111" s="558" t="s">
        <v>287</v>
      </c>
      <c r="F111" s="548">
        <v>0</v>
      </c>
      <c r="G111" s="549">
        <v>0</v>
      </c>
      <c r="H111" s="551">
        <v>4.9406564584124654E-324</v>
      </c>
      <c r="I111" s="548">
        <v>1.9762625833649862E-323</v>
      </c>
      <c r="J111" s="549">
        <v>1.9762625833649862E-323</v>
      </c>
      <c r="K111" s="559" t="s">
        <v>288</v>
      </c>
    </row>
    <row r="112" spans="1:11" ht="14.4" customHeight="1" thickBot="1" x14ac:dyDescent="0.35">
      <c r="A112" s="567" t="s">
        <v>33</v>
      </c>
      <c r="B112" s="548">
        <v>60107.983750887601</v>
      </c>
      <c r="C112" s="548">
        <v>65413.357909999999</v>
      </c>
      <c r="D112" s="549">
        <v>5305.3741591124499</v>
      </c>
      <c r="E112" s="550">
        <v>1.088264051263</v>
      </c>
      <c r="F112" s="548">
        <v>66622</v>
      </c>
      <c r="G112" s="549">
        <v>22207.333333333299</v>
      </c>
      <c r="H112" s="551">
        <v>5190.9788399999998</v>
      </c>
      <c r="I112" s="548">
        <v>20996.860499999999</v>
      </c>
      <c r="J112" s="549">
        <v>-1210.4728333333101</v>
      </c>
      <c r="K112" s="552">
        <v>0.31516406742500003</v>
      </c>
    </row>
    <row r="113" spans="1:11" ht="14.4" customHeight="1" thickBot="1" x14ac:dyDescent="0.35">
      <c r="A113" s="573" t="s">
        <v>387</v>
      </c>
      <c r="B113" s="553">
        <v>44523.999999997599</v>
      </c>
      <c r="C113" s="553">
        <v>48848.237000000001</v>
      </c>
      <c r="D113" s="554">
        <v>4324.2370000024603</v>
      </c>
      <c r="E113" s="560">
        <v>1.097121485041</v>
      </c>
      <c r="F113" s="553">
        <v>49390</v>
      </c>
      <c r="G113" s="554">
        <v>16463.333333333299</v>
      </c>
      <c r="H113" s="556">
        <v>3846.1759999999999</v>
      </c>
      <c r="I113" s="553">
        <v>15560.055</v>
      </c>
      <c r="J113" s="554">
        <v>-903.27833333331705</v>
      </c>
      <c r="K113" s="561">
        <v>0.31504464466400001</v>
      </c>
    </row>
    <row r="114" spans="1:11" ht="14.4" customHeight="1" thickBot="1" x14ac:dyDescent="0.35">
      <c r="A114" s="569" t="s">
        <v>388</v>
      </c>
      <c r="B114" s="553">
        <v>44523.999999997599</v>
      </c>
      <c r="C114" s="553">
        <v>48720.78</v>
      </c>
      <c r="D114" s="554">
        <v>4196.7800000024699</v>
      </c>
      <c r="E114" s="560">
        <v>1.0942588267</v>
      </c>
      <c r="F114" s="553">
        <v>49232</v>
      </c>
      <c r="G114" s="554">
        <v>16410.666666666701</v>
      </c>
      <c r="H114" s="556">
        <v>3842.165</v>
      </c>
      <c r="I114" s="553">
        <v>15532.950999999999</v>
      </c>
      <c r="J114" s="554">
        <v>-877.71566666664899</v>
      </c>
      <c r="K114" s="561">
        <v>0.315505179558</v>
      </c>
    </row>
    <row r="115" spans="1:11" ht="14.4" customHeight="1" thickBot="1" x14ac:dyDescent="0.35">
      <c r="A115" s="570" t="s">
        <v>389</v>
      </c>
      <c r="B115" s="548">
        <v>44523.999999997599</v>
      </c>
      <c r="C115" s="548">
        <v>48720.78</v>
      </c>
      <c r="D115" s="549">
        <v>4196.7800000024699</v>
      </c>
      <c r="E115" s="550">
        <v>1.0942588267</v>
      </c>
      <c r="F115" s="548">
        <v>49232</v>
      </c>
      <c r="G115" s="549">
        <v>16410.666666666701</v>
      </c>
      <c r="H115" s="551">
        <v>3842.165</v>
      </c>
      <c r="I115" s="548">
        <v>15532.950999999999</v>
      </c>
      <c r="J115" s="549">
        <v>-877.71566666664899</v>
      </c>
      <c r="K115" s="552">
        <v>0.315505179558</v>
      </c>
    </row>
    <row r="116" spans="1:11" ht="14.4" customHeight="1" thickBot="1" x14ac:dyDescent="0.35">
      <c r="A116" s="569" t="s">
        <v>390</v>
      </c>
      <c r="B116" s="553">
        <v>0</v>
      </c>
      <c r="C116" s="553">
        <v>127.45699999999999</v>
      </c>
      <c r="D116" s="554">
        <v>127.45699999999999</v>
      </c>
      <c r="E116" s="555" t="s">
        <v>288</v>
      </c>
      <c r="F116" s="553">
        <v>157.99999999999699</v>
      </c>
      <c r="G116" s="554">
        <v>52.666666666665002</v>
      </c>
      <c r="H116" s="556">
        <v>4.0110000000000001</v>
      </c>
      <c r="I116" s="553">
        <v>27.103999999999999</v>
      </c>
      <c r="J116" s="554">
        <v>-25.562666666664999</v>
      </c>
      <c r="K116" s="561">
        <v>0.171544303797</v>
      </c>
    </row>
    <row r="117" spans="1:11" ht="14.4" customHeight="1" thickBot="1" x14ac:dyDescent="0.35">
      <c r="A117" s="570" t="s">
        <v>391</v>
      </c>
      <c r="B117" s="548">
        <v>0</v>
      </c>
      <c r="C117" s="548">
        <v>127.45699999999999</v>
      </c>
      <c r="D117" s="549">
        <v>127.45699999999999</v>
      </c>
      <c r="E117" s="558" t="s">
        <v>288</v>
      </c>
      <c r="F117" s="548">
        <v>157.99999999999699</v>
      </c>
      <c r="G117" s="549">
        <v>52.666666666665002</v>
      </c>
      <c r="H117" s="551">
        <v>4.0110000000000001</v>
      </c>
      <c r="I117" s="548">
        <v>27.103999999999999</v>
      </c>
      <c r="J117" s="549">
        <v>-25.562666666664999</v>
      </c>
      <c r="K117" s="552">
        <v>0.171544303797</v>
      </c>
    </row>
    <row r="118" spans="1:11" ht="14.4" customHeight="1" thickBot="1" x14ac:dyDescent="0.35">
      <c r="A118" s="568" t="s">
        <v>392</v>
      </c>
      <c r="B118" s="548">
        <v>15138.98375089</v>
      </c>
      <c r="C118" s="548">
        <v>16076.63545</v>
      </c>
      <c r="D118" s="549">
        <v>937.65169910995803</v>
      </c>
      <c r="E118" s="550">
        <v>1.061936237896</v>
      </c>
      <c r="F118" s="548">
        <v>16740</v>
      </c>
      <c r="G118" s="549">
        <v>5580</v>
      </c>
      <c r="H118" s="551">
        <v>1306.33925</v>
      </c>
      <c r="I118" s="548">
        <v>5281.2017500000102</v>
      </c>
      <c r="J118" s="549">
        <v>-298.79824999999403</v>
      </c>
      <c r="K118" s="552">
        <v>0.31548397550700003</v>
      </c>
    </row>
    <row r="119" spans="1:11" ht="14.4" customHeight="1" thickBot="1" x14ac:dyDescent="0.35">
      <c r="A119" s="569" t="s">
        <v>393</v>
      </c>
      <c r="B119" s="553">
        <v>4006.9999691584499</v>
      </c>
      <c r="C119" s="553">
        <v>4384.8842699999996</v>
      </c>
      <c r="D119" s="554">
        <v>377.88430084154902</v>
      </c>
      <c r="E119" s="560">
        <v>1.0943060403660001</v>
      </c>
      <c r="F119" s="553">
        <v>4431</v>
      </c>
      <c r="G119" s="554">
        <v>1477</v>
      </c>
      <c r="H119" s="556">
        <v>345.798</v>
      </c>
      <c r="I119" s="553">
        <v>1397.9639999999999</v>
      </c>
      <c r="J119" s="554">
        <v>-79.035999999997998</v>
      </c>
      <c r="K119" s="561">
        <v>0.31549627623499998</v>
      </c>
    </row>
    <row r="120" spans="1:11" ht="14.4" customHeight="1" thickBot="1" x14ac:dyDescent="0.35">
      <c r="A120" s="570" t="s">
        <v>394</v>
      </c>
      <c r="B120" s="548">
        <v>4006.9999691584499</v>
      </c>
      <c r="C120" s="548">
        <v>4384.8842699999996</v>
      </c>
      <c r="D120" s="549">
        <v>377.88430084154902</v>
      </c>
      <c r="E120" s="550">
        <v>1.0943060403660001</v>
      </c>
      <c r="F120" s="548">
        <v>4431</v>
      </c>
      <c r="G120" s="549">
        <v>1477</v>
      </c>
      <c r="H120" s="551">
        <v>345.798</v>
      </c>
      <c r="I120" s="548">
        <v>1397.9639999999999</v>
      </c>
      <c r="J120" s="549">
        <v>-79.035999999997998</v>
      </c>
      <c r="K120" s="552">
        <v>0.31549627623499998</v>
      </c>
    </row>
    <row r="121" spans="1:11" ht="14.4" customHeight="1" thickBot="1" x14ac:dyDescent="0.35">
      <c r="A121" s="569" t="s">
        <v>395</v>
      </c>
      <c r="B121" s="553">
        <v>11131.9837817316</v>
      </c>
      <c r="C121" s="553">
        <v>11691.751179999999</v>
      </c>
      <c r="D121" s="554">
        <v>559.76739826841197</v>
      </c>
      <c r="E121" s="560">
        <v>1.050284604185</v>
      </c>
      <c r="F121" s="553">
        <v>12309</v>
      </c>
      <c r="G121" s="554">
        <v>4103</v>
      </c>
      <c r="H121" s="556">
        <v>960.54124999999999</v>
      </c>
      <c r="I121" s="553">
        <v>3883.2377499999998</v>
      </c>
      <c r="J121" s="554">
        <v>-219.76224999999499</v>
      </c>
      <c r="K121" s="561">
        <v>0.31547954748500001</v>
      </c>
    </row>
    <row r="122" spans="1:11" ht="14.4" customHeight="1" thickBot="1" x14ac:dyDescent="0.35">
      <c r="A122" s="570" t="s">
        <v>396</v>
      </c>
      <c r="B122" s="548">
        <v>11131.9837817316</v>
      </c>
      <c r="C122" s="548">
        <v>11691.751179999999</v>
      </c>
      <c r="D122" s="549">
        <v>559.76739826841197</v>
      </c>
      <c r="E122" s="550">
        <v>1.050284604185</v>
      </c>
      <c r="F122" s="548">
        <v>12309</v>
      </c>
      <c r="G122" s="549">
        <v>4103</v>
      </c>
      <c r="H122" s="551">
        <v>960.54124999999999</v>
      </c>
      <c r="I122" s="548">
        <v>3883.2377499999998</v>
      </c>
      <c r="J122" s="549">
        <v>-219.76224999999499</v>
      </c>
      <c r="K122" s="552">
        <v>0.31547954748500001</v>
      </c>
    </row>
    <row r="123" spans="1:11" ht="14.4" customHeight="1" thickBot="1" x14ac:dyDescent="0.35">
      <c r="A123" s="568" t="s">
        <v>397</v>
      </c>
      <c r="B123" s="548">
        <v>444.99999999997601</v>
      </c>
      <c r="C123" s="548">
        <v>488.48545999999999</v>
      </c>
      <c r="D123" s="549">
        <v>43.485460000023998</v>
      </c>
      <c r="E123" s="550">
        <v>1.0977201348309999</v>
      </c>
      <c r="F123" s="548">
        <v>492</v>
      </c>
      <c r="G123" s="549">
        <v>164</v>
      </c>
      <c r="H123" s="551">
        <v>38.463590000000003</v>
      </c>
      <c r="I123" s="548">
        <v>155.60374999999999</v>
      </c>
      <c r="J123" s="549">
        <v>-8.3962499999990001</v>
      </c>
      <c r="K123" s="552">
        <v>0.316267784552</v>
      </c>
    </row>
    <row r="124" spans="1:11" ht="14.4" customHeight="1" thickBot="1" x14ac:dyDescent="0.35">
      <c r="A124" s="569" t="s">
        <v>398</v>
      </c>
      <c r="B124" s="553">
        <v>444.99999999997601</v>
      </c>
      <c r="C124" s="553">
        <v>488.48545999999999</v>
      </c>
      <c r="D124" s="554">
        <v>43.485460000023998</v>
      </c>
      <c r="E124" s="560">
        <v>1.0977201348309999</v>
      </c>
      <c r="F124" s="553">
        <v>492</v>
      </c>
      <c r="G124" s="554">
        <v>164</v>
      </c>
      <c r="H124" s="556">
        <v>38.463590000000003</v>
      </c>
      <c r="I124" s="553">
        <v>155.60374999999999</v>
      </c>
      <c r="J124" s="554">
        <v>-8.3962499999990001</v>
      </c>
      <c r="K124" s="561">
        <v>0.316267784552</v>
      </c>
    </row>
    <row r="125" spans="1:11" ht="14.4" customHeight="1" thickBot="1" x14ac:dyDescent="0.35">
      <c r="A125" s="570" t="s">
        <v>399</v>
      </c>
      <c r="B125" s="548">
        <v>444.99999999997601</v>
      </c>
      <c r="C125" s="548">
        <v>488.48545999999999</v>
      </c>
      <c r="D125" s="549">
        <v>43.485460000023998</v>
      </c>
      <c r="E125" s="550">
        <v>1.0977201348309999</v>
      </c>
      <c r="F125" s="548">
        <v>492</v>
      </c>
      <c r="G125" s="549">
        <v>164</v>
      </c>
      <c r="H125" s="551">
        <v>38.463590000000003</v>
      </c>
      <c r="I125" s="548">
        <v>155.60374999999999</v>
      </c>
      <c r="J125" s="549">
        <v>-8.3962499999990001</v>
      </c>
      <c r="K125" s="552">
        <v>0.316267784552</v>
      </c>
    </row>
    <row r="126" spans="1:11" ht="14.4" customHeight="1" thickBot="1" x14ac:dyDescent="0.35">
      <c r="A126" s="567" t="s">
        <v>400</v>
      </c>
      <c r="B126" s="548">
        <v>0</v>
      </c>
      <c r="C126" s="548">
        <v>136.10427999999999</v>
      </c>
      <c r="D126" s="549">
        <v>136.10427999999999</v>
      </c>
      <c r="E126" s="558" t="s">
        <v>288</v>
      </c>
      <c r="F126" s="548">
        <v>0</v>
      </c>
      <c r="G126" s="549">
        <v>0</v>
      </c>
      <c r="H126" s="551">
        <v>4.16</v>
      </c>
      <c r="I126" s="548">
        <v>40.966000000000001</v>
      </c>
      <c r="J126" s="549">
        <v>40.966000000000001</v>
      </c>
      <c r="K126" s="559" t="s">
        <v>288</v>
      </c>
    </row>
    <row r="127" spans="1:11" ht="14.4" customHeight="1" thickBot="1" x14ac:dyDescent="0.35">
      <c r="A127" s="568" t="s">
        <v>401</v>
      </c>
      <c r="B127" s="548">
        <v>4.9406564584124654E-324</v>
      </c>
      <c r="C127" s="548">
        <v>21.228999999999999</v>
      </c>
      <c r="D127" s="549">
        <v>21.228999999999999</v>
      </c>
      <c r="E127" s="558" t="s">
        <v>287</v>
      </c>
      <c r="F127" s="548">
        <v>0</v>
      </c>
      <c r="G127" s="549">
        <v>0</v>
      </c>
      <c r="H127" s="551">
        <v>4.9406564584124654E-324</v>
      </c>
      <c r="I127" s="548">
        <v>1.9762625833649862E-323</v>
      </c>
      <c r="J127" s="549">
        <v>1.9762625833649862E-323</v>
      </c>
      <c r="K127" s="559" t="s">
        <v>288</v>
      </c>
    </row>
    <row r="128" spans="1:11" ht="14.4" customHeight="1" thickBot="1" x14ac:dyDescent="0.35">
      <c r="A128" s="569" t="s">
        <v>402</v>
      </c>
      <c r="B128" s="553">
        <v>4.9406564584124654E-324</v>
      </c>
      <c r="C128" s="553">
        <v>21.228999999999999</v>
      </c>
      <c r="D128" s="554">
        <v>21.228999999999999</v>
      </c>
      <c r="E128" s="555" t="s">
        <v>287</v>
      </c>
      <c r="F128" s="553">
        <v>0</v>
      </c>
      <c r="G128" s="554">
        <v>0</v>
      </c>
      <c r="H128" s="556">
        <v>4.9406564584124654E-324</v>
      </c>
      <c r="I128" s="553">
        <v>1.9762625833649862E-323</v>
      </c>
      <c r="J128" s="554">
        <v>1.9762625833649862E-323</v>
      </c>
      <c r="K128" s="557" t="s">
        <v>288</v>
      </c>
    </row>
    <row r="129" spans="1:11" ht="14.4" customHeight="1" thickBot="1" x14ac:dyDescent="0.35">
      <c r="A129" s="570" t="s">
        <v>403</v>
      </c>
      <c r="B129" s="548">
        <v>4.9406564584124654E-324</v>
      </c>
      <c r="C129" s="548">
        <v>21.228999999999999</v>
      </c>
      <c r="D129" s="549">
        <v>21.228999999999999</v>
      </c>
      <c r="E129" s="558" t="s">
        <v>287</v>
      </c>
      <c r="F129" s="548">
        <v>0</v>
      </c>
      <c r="G129" s="549">
        <v>0</v>
      </c>
      <c r="H129" s="551">
        <v>4.9406564584124654E-324</v>
      </c>
      <c r="I129" s="548">
        <v>1.9762625833649862E-323</v>
      </c>
      <c r="J129" s="549">
        <v>1.9762625833649862E-323</v>
      </c>
      <c r="K129" s="559" t="s">
        <v>288</v>
      </c>
    </row>
    <row r="130" spans="1:11" ht="14.4" customHeight="1" thickBot="1" x14ac:dyDescent="0.35">
      <c r="A130" s="568" t="s">
        <v>404</v>
      </c>
      <c r="B130" s="548">
        <v>0</v>
      </c>
      <c r="C130" s="548">
        <v>114.87528</v>
      </c>
      <c r="D130" s="549">
        <v>114.87528</v>
      </c>
      <c r="E130" s="558" t="s">
        <v>288</v>
      </c>
      <c r="F130" s="548">
        <v>0</v>
      </c>
      <c r="G130" s="549">
        <v>0</v>
      </c>
      <c r="H130" s="551">
        <v>4.16</v>
      </c>
      <c r="I130" s="548">
        <v>40.966000000000001</v>
      </c>
      <c r="J130" s="549">
        <v>40.966000000000001</v>
      </c>
      <c r="K130" s="559" t="s">
        <v>288</v>
      </c>
    </row>
    <row r="131" spans="1:11" ht="14.4" customHeight="1" thickBot="1" x14ac:dyDescent="0.35">
      <c r="A131" s="569" t="s">
        <v>405</v>
      </c>
      <c r="B131" s="553">
        <v>0</v>
      </c>
      <c r="C131" s="553">
        <v>90.439279999999997</v>
      </c>
      <c r="D131" s="554">
        <v>90.439279999999997</v>
      </c>
      <c r="E131" s="555" t="s">
        <v>288</v>
      </c>
      <c r="F131" s="553">
        <v>0</v>
      </c>
      <c r="G131" s="554">
        <v>0</v>
      </c>
      <c r="H131" s="556">
        <v>4.16</v>
      </c>
      <c r="I131" s="553">
        <v>36.165999999999997</v>
      </c>
      <c r="J131" s="554">
        <v>36.165999999999997</v>
      </c>
      <c r="K131" s="557" t="s">
        <v>288</v>
      </c>
    </row>
    <row r="132" spans="1:11" ht="14.4" customHeight="1" thickBot="1" x14ac:dyDescent="0.35">
      <c r="A132" s="570" t="s">
        <v>406</v>
      </c>
      <c r="B132" s="548">
        <v>0</v>
      </c>
      <c r="C132" s="548">
        <v>3.6615000000000002</v>
      </c>
      <c r="D132" s="549">
        <v>3.6615000000000002</v>
      </c>
      <c r="E132" s="558" t="s">
        <v>288</v>
      </c>
      <c r="F132" s="548">
        <v>0</v>
      </c>
      <c r="G132" s="549">
        <v>0</v>
      </c>
      <c r="H132" s="551">
        <v>4.9406564584124654E-324</v>
      </c>
      <c r="I132" s="548">
        <v>1.9762625833649862E-323</v>
      </c>
      <c r="J132" s="549">
        <v>1.9762625833649862E-323</v>
      </c>
      <c r="K132" s="559" t="s">
        <v>288</v>
      </c>
    </row>
    <row r="133" spans="1:11" ht="14.4" customHeight="1" thickBot="1" x14ac:dyDescent="0.35">
      <c r="A133" s="570" t="s">
        <v>407</v>
      </c>
      <c r="B133" s="548">
        <v>4.9406564584124654E-324</v>
      </c>
      <c r="C133" s="548">
        <v>18.149999999999999</v>
      </c>
      <c r="D133" s="549">
        <v>18.149999999999999</v>
      </c>
      <c r="E133" s="558" t="s">
        <v>287</v>
      </c>
      <c r="F133" s="548">
        <v>0</v>
      </c>
      <c r="G133" s="549">
        <v>0</v>
      </c>
      <c r="H133" s="551">
        <v>4.9406564584124654E-324</v>
      </c>
      <c r="I133" s="548">
        <v>1.9762625833649862E-323</v>
      </c>
      <c r="J133" s="549">
        <v>1.9762625833649862E-323</v>
      </c>
      <c r="K133" s="559" t="s">
        <v>288</v>
      </c>
    </row>
    <row r="134" spans="1:11" ht="14.4" customHeight="1" thickBot="1" x14ac:dyDescent="0.35">
      <c r="A134" s="570" t="s">
        <v>408</v>
      </c>
      <c r="B134" s="548">
        <v>0</v>
      </c>
      <c r="C134" s="548">
        <v>68.527780000000007</v>
      </c>
      <c r="D134" s="549">
        <v>68.527780000000007</v>
      </c>
      <c r="E134" s="558" t="s">
        <v>288</v>
      </c>
      <c r="F134" s="548">
        <v>0</v>
      </c>
      <c r="G134" s="549">
        <v>0</v>
      </c>
      <c r="H134" s="551">
        <v>4.16</v>
      </c>
      <c r="I134" s="548">
        <v>35.866</v>
      </c>
      <c r="J134" s="549">
        <v>35.866</v>
      </c>
      <c r="K134" s="559" t="s">
        <v>288</v>
      </c>
    </row>
    <row r="135" spans="1:11" ht="14.4" customHeight="1" thickBot="1" x14ac:dyDescent="0.35">
      <c r="A135" s="570" t="s">
        <v>409</v>
      </c>
      <c r="B135" s="548">
        <v>4.9406564584124654E-324</v>
      </c>
      <c r="C135" s="548">
        <v>9.9999999999E-2</v>
      </c>
      <c r="D135" s="549">
        <v>9.9999999999E-2</v>
      </c>
      <c r="E135" s="558" t="s">
        <v>287</v>
      </c>
      <c r="F135" s="548">
        <v>0</v>
      </c>
      <c r="G135" s="549">
        <v>0</v>
      </c>
      <c r="H135" s="551">
        <v>4.9406564584124654E-324</v>
      </c>
      <c r="I135" s="548">
        <v>0.3</v>
      </c>
      <c r="J135" s="549">
        <v>0.3</v>
      </c>
      <c r="K135" s="559" t="s">
        <v>288</v>
      </c>
    </row>
    <row r="136" spans="1:11" ht="14.4" customHeight="1" thickBot="1" x14ac:dyDescent="0.35">
      <c r="A136" s="572" t="s">
        <v>410</v>
      </c>
      <c r="B136" s="548">
        <v>0</v>
      </c>
      <c r="C136" s="548">
        <v>17.600000000000001</v>
      </c>
      <c r="D136" s="549">
        <v>17.600000000000001</v>
      </c>
      <c r="E136" s="558" t="s">
        <v>288</v>
      </c>
      <c r="F136" s="548">
        <v>0</v>
      </c>
      <c r="G136" s="549">
        <v>0</v>
      </c>
      <c r="H136" s="551">
        <v>4.9406564584124654E-324</v>
      </c>
      <c r="I136" s="548">
        <v>2.4</v>
      </c>
      <c r="J136" s="549">
        <v>2.4</v>
      </c>
      <c r="K136" s="559" t="s">
        <v>288</v>
      </c>
    </row>
    <row r="137" spans="1:11" ht="14.4" customHeight="1" thickBot="1" x14ac:dyDescent="0.35">
      <c r="A137" s="570" t="s">
        <v>411</v>
      </c>
      <c r="B137" s="548">
        <v>0</v>
      </c>
      <c r="C137" s="548">
        <v>17.600000000000001</v>
      </c>
      <c r="D137" s="549">
        <v>17.600000000000001</v>
      </c>
      <c r="E137" s="558" t="s">
        <v>288</v>
      </c>
      <c r="F137" s="548">
        <v>0</v>
      </c>
      <c r="G137" s="549">
        <v>0</v>
      </c>
      <c r="H137" s="551">
        <v>4.9406564584124654E-324</v>
      </c>
      <c r="I137" s="548">
        <v>2.4</v>
      </c>
      <c r="J137" s="549">
        <v>2.4</v>
      </c>
      <c r="K137" s="559" t="s">
        <v>288</v>
      </c>
    </row>
    <row r="138" spans="1:11" ht="14.4" customHeight="1" thickBot="1" x14ac:dyDescent="0.35">
      <c r="A138" s="572" t="s">
        <v>412</v>
      </c>
      <c r="B138" s="548">
        <v>0</v>
      </c>
      <c r="C138" s="548">
        <v>6.05</v>
      </c>
      <c r="D138" s="549">
        <v>6.05</v>
      </c>
      <c r="E138" s="558" t="s">
        <v>288</v>
      </c>
      <c r="F138" s="548">
        <v>0</v>
      </c>
      <c r="G138" s="549">
        <v>0</v>
      </c>
      <c r="H138" s="551">
        <v>4.9406564584124654E-324</v>
      </c>
      <c r="I138" s="548">
        <v>2.4</v>
      </c>
      <c r="J138" s="549">
        <v>2.4</v>
      </c>
      <c r="K138" s="559" t="s">
        <v>288</v>
      </c>
    </row>
    <row r="139" spans="1:11" ht="14.4" customHeight="1" thickBot="1" x14ac:dyDescent="0.35">
      <c r="A139" s="570" t="s">
        <v>413</v>
      </c>
      <c r="B139" s="548">
        <v>0</v>
      </c>
      <c r="C139" s="548">
        <v>6.05</v>
      </c>
      <c r="D139" s="549">
        <v>6.05</v>
      </c>
      <c r="E139" s="558" t="s">
        <v>288</v>
      </c>
      <c r="F139" s="548">
        <v>0</v>
      </c>
      <c r="G139" s="549">
        <v>0</v>
      </c>
      <c r="H139" s="551">
        <v>4.9406564584124654E-324</v>
      </c>
      <c r="I139" s="548">
        <v>2.4</v>
      </c>
      <c r="J139" s="549">
        <v>2.4</v>
      </c>
      <c r="K139" s="559" t="s">
        <v>288</v>
      </c>
    </row>
    <row r="140" spans="1:11" ht="14.4" customHeight="1" thickBot="1" x14ac:dyDescent="0.35">
      <c r="A140" s="572" t="s">
        <v>414</v>
      </c>
      <c r="B140" s="548">
        <v>4.9406564584124654E-324</v>
      </c>
      <c r="C140" s="548">
        <v>0.78600000000000003</v>
      </c>
      <c r="D140" s="549">
        <v>0.78600000000000003</v>
      </c>
      <c r="E140" s="558" t="s">
        <v>287</v>
      </c>
      <c r="F140" s="548">
        <v>0</v>
      </c>
      <c r="G140" s="549">
        <v>0</v>
      </c>
      <c r="H140" s="551">
        <v>4.9406564584124654E-324</v>
      </c>
      <c r="I140" s="548">
        <v>1.9762625833649862E-323</v>
      </c>
      <c r="J140" s="549">
        <v>1.9762625833649862E-323</v>
      </c>
      <c r="K140" s="559" t="s">
        <v>288</v>
      </c>
    </row>
    <row r="141" spans="1:11" ht="14.4" customHeight="1" thickBot="1" x14ac:dyDescent="0.35">
      <c r="A141" s="570" t="s">
        <v>415</v>
      </c>
      <c r="B141" s="548">
        <v>4.9406564584124654E-324</v>
      </c>
      <c r="C141" s="548">
        <v>0.78600000000000003</v>
      </c>
      <c r="D141" s="549">
        <v>0.78600000000000003</v>
      </c>
      <c r="E141" s="558" t="s">
        <v>287</v>
      </c>
      <c r="F141" s="548">
        <v>0</v>
      </c>
      <c r="G141" s="549">
        <v>0</v>
      </c>
      <c r="H141" s="551">
        <v>4.9406564584124654E-324</v>
      </c>
      <c r="I141" s="548">
        <v>1.9762625833649862E-323</v>
      </c>
      <c r="J141" s="549">
        <v>1.9762625833649862E-323</v>
      </c>
      <c r="K141" s="559" t="s">
        <v>288</v>
      </c>
    </row>
    <row r="142" spans="1:11" ht="14.4" customHeight="1" thickBot="1" x14ac:dyDescent="0.35">
      <c r="A142" s="567" t="s">
        <v>416</v>
      </c>
      <c r="B142" s="548">
        <v>9907.9999999994598</v>
      </c>
      <c r="C142" s="548">
        <v>10344.591619999999</v>
      </c>
      <c r="D142" s="549">
        <v>436.59162000054698</v>
      </c>
      <c r="E142" s="550">
        <v>1.044064555914</v>
      </c>
      <c r="F142" s="548">
        <v>8264.1017727710096</v>
      </c>
      <c r="G142" s="549">
        <v>2754.70059092367</v>
      </c>
      <c r="H142" s="551">
        <v>780.13199999999995</v>
      </c>
      <c r="I142" s="548">
        <v>3180.45</v>
      </c>
      <c r="J142" s="549">
        <v>425.74940907633498</v>
      </c>
      <c r="K142" s="552">
        <v>0.38485126241700002</v>
      </c>
    </row>
    <row r="143" spans="1:11" ht="14.4" customHeight="1" thickBot="1" x14ac:dyDescent="0.35">
      <c r="A143" s="568" t="s">
        <v>417</v>
      </c>
      <c r="B143" s="548">
        <v>9907.9999999994598</v>
      </c>
      <c r="C143" s="548">
        <v>9345.0540000000001</v>
      </c>
      <c r="D143" s="549">
        <v>-562.94599999945603</v>
      </c>
      <c r="E143" s="550">
        <v>0.94318268066199995</v>
      </c>
      <c r="F143" s="548">
        <v>8264.1017727710096</v>
      </c>
      <c r="G143" s="549">
        <v>2754.70059092367</v>
      </c>
      <c r="H143" s="551">
        <v>780.13199999999995</v>
      </c>
      <c r="I143" s="548">
        <v>3180.45</v>
      </c>
      <c r="J143" s="549">
        <v>425.74940907633498</v>
      </c>
      <c r="K143" s="552">
        <v>0.38485126241700002</v>
      </c>
    </row>
    <row r="144" spans="1:11" ht="14.4" customHeight="1" thickBot="1" x14ac:dyDescent="0.35">
      <c r="A144" s="569" t="s">
        <v>418</v>
      </c>
      <c r="B144" s="553">
        <v>9907.9999999994598</v>
      </c>
      <c r="C144" s="553">
        <v>9096.7970000000005</v>
      </c>
      <c r="D144" s="554">
        <v>-811.20299999945598</v>
      </c>
      <c r="E144" s="560">
        <v>0.91812646346299998</v>
      </c>
      <c r="F144" s="553">
        <v>8264.1017727710096</v>
      </c>
      <c r="G144" s="554">
        <v>2754.70059092367</v>
      </c>
      <c r="H144" s="556">
        <v>773.98099999999999</v>
      </c>
      <c r="I144" s="553">
        <v>3170.1089999999999</v>
      </c>
      <c r="J144" s="554">
        <v>415.40840907633498</v>
      </c>
      <c r="K144" s="561">
        <v>0.38359994675300002</v>
      </c>
    </row>
    <row r="145" spans="1:11" ht="14.4" customHeight="1" thickBot="1" x14ac:dyDescent="0.35">
      <c r="A145" s="570" t="s">
        <v>419</v>
      </c>
      <c r="B145" s="548">
        <v>224.99999999998801</v>
      </c>
      <c r="C145" s="548">
        <v>179.68899999999999</v>
      </c>
      <c r="D145" s="549">
        <v>-45.310999999986997</v>
      </c>
      <c r="E145" s="550">
        <v>0.79861777777700005</v>
      </c>
      <c r="F145" s="548">
        <v>168.993285667446</v>
      </c>
      <c r="G145" s="549">
        <v>56.331095222480997</v>
      </c>
      <c r="H145" s="551">
        <v>14.106</v>
      </c>
      <c r="I145" s="548">
        <v>56.423999999999999</v>
      </c>
      <c r="J145" s="549">
        <v>9.2904777517999998E-2</v>
      </c>
      <c r="K145" s="552">
        <v>0.33388308758599999</v>
      </c>
    </row>
    <row r="146" spans="1:11" ht="14.4" customHeight="1" thickBot="1" x14ac:dyDescent="0.35">
      <c r="A146" s="570" t="s">
        <v>420</v>
      </c>
      <c r="B146" s="548">
        <v>3585.9999999997999</v>
      </c>
      <c r="C146" s="548">
        <v>3236.855</v>
      </c>
      <c r="D146" s="549">
        <v>-349.14499999980302</v>
      </c>
      <c r="E146" s="550">
        <v>0.90263664249800002</v>
      </c>
      <c r="F146" s="548">
        <v>2068.99999999996</v>
      </c>
      <c r="G146" s="549">
        <v>689.66666666665401</v>
      </c>
      <c r="H146" s="551">
        <v>242.01599999999999</v>
      </c>
      <c r="I146" s="548">
        <v>1041.8340000000001</v>
      </c>
      <c r="J146" s="549">
        <v>352.16733333334798</v>
      </c>
      <c r="K146" s="552">
        <v>0.50354470758799996</v>
      </c>
    </row>
    <row r="147" spans="1:11" ht="14.4" customHeight="1" thickBot="1" x14ac:dyDescent="0.35">
      <c r="A147" s="570" t="s">
        <v>421</v>
      </c>
      <c r="B147" s="548">
        <v>4.9406564584124654E-324</v>
      </c>
      <c r="C147" s="548">
        <v>1.1399999999999999</v>
      </c>
      <c r="D147" s="549">
        <v>1.1399999999999999</v>
      </c>
      <c r="E147" s="558" t="s">
        <v>287</v>
      </c>
      <c r="F147" s="548">
        <v>3.1223446848490002</v>
      </c>
      <c r="G147" s="549">
        <v>1.0407815616160001</v>
      </c>
      <c r="H147" s="551">
        <v>0.38</v>
      </c>
      <c r="I147" s="548">
        <v>1.52</v>
      </c>
      <c r="J147" s="549">
        <v>0.47921843838299999</v>
      </c>
      <c r="K147" s="552">
        <v>0.486813645967</v>
      </c>
    </row>
    <row r="148" spans="1:11" ht="14.4" customHeight="1" thickBot="1" x14ac:dyDescent="0.35">
      <c r="A148" s="570" t="s">
        <v>422</v>
      </c>
      <c r="B148" s="548">
        <v>1330.99999999993</v>
      </c>
      <c r="C148" s="548">
        <v>1173.2940000000001</v>
      </c>
      <c r="D148" s="549">
        <v>-157.705999999927</v>
      </c>
      <c r="E148" s="550">
        <v>0.88151314800900005</v>
      </c>
      <c r="F148" s="548">
        <v>1124.98614241884</v>
      </c>
      <c r="G148" s="549">
        <v>374.99538080628002</v>
      </c>
      <c r="H148" s="551">
        <v>93.807000000000002</v>
      </c>
      <c r="I148" s="548">
        <v>375.22800000000097</v>
      </c>
      <c r="J148" s="549">
        <v>0.23261919372000001</v>
      </c>
      <c r="K148" s="552">
        <v>0.33354010849600002</v>
      </c>
    </row>
    <row r="149" spans="1:11" ht="14.4" customHeight="1" thickBot="1" x14ac:dyDescent="0.35">
      <c r="A149" s="570" t="s">
        <v>423</v>
      </c>
      <c r="B149" s="548">
        <v>4553.9999999997499</v>
      </c>
      <c r="C149" s="548">
        <v>4293.277</v>
      </c>
      <c r="D149" s="549">
        <v>-260.72299999975002</v>
      </c>
      <c r="E149" s="550">
        <v>0.94274857268300005</v>
      </c>
      <c r="F149" s="548">
        <v>4682.99999999992</v>
      </c>
      <c r="G149" s="549">
        <v>1560.99999999997</v>
      </c>
      <c r="H149" s="551">
        <v>405.892</v>
      </c>
      <c r="I149" s="548">
        <v>1623.5709999999999</v>
      </c>
      <c r="J149" s="549">
        <v>62.571000000029997</v>
      </c>
      <c r="K149" s="552">
        <v>0.34669464018700002</v>
      </c>
    </row>
    <row r="150" spans="1:11" ht="14.4" customHeight="1" thickBot="1" x14ac:dyDescent="0.35">
      <c r="A150" s="570" t="s">
        <v>424</v>
      </c>
      <c r="B150" s="548">
        <v>211.99999999998801</v>
      </c>
      <c r="C150" s="548">
        <v>212.542</v>
      </c>
      <c r="D150" s="549">
        <v>0.54200000001100002</v>
      </c>
      <c r="E150" s="550">
        <v>1.002556603773</v>
      </c>
      <c r="F150" s="548">
        <v>214.99999999999599</v>
      </c>
      <c r="G150" s="549">
        <v>71.666666666664995</v>
      </c>
      <c r="H150" s="551">
        <v>17.78</v>
      </c>
      <c r="I150" s="548">
        <v>71.531999999999996</v>
      </c>
      <c r="J150" s="549">
        <v>-0.13466666666499999</v>
      </c>
      <c r="K150" s="552">
        <v>0.33270697674400002</v>
      </c>
    </row>
    <row r="151" spans="1:11" ht="14.4" customHeight="1" thickBot="1" x14ac:dyDescent="0.35">
      <c r="A151" s="569" t="s">
        <v>425</v>
      </c>
      <c r="B151" s="553">
        <v>4.9406564584124654E-324</v>
      </c>
      <c r="C151" s="553">
        <v>248.25700000000001</v>
      </c>
      <c r="D151" s="554">
        <v>248.25700000000001</v>
      </c>
      <c r="E151" s="555" t="s">
        <v>287</v>
      </c>
      <c r="F151" s="553">
        <v>0</v>
      </c>
      <c r="G151" s="554">
        <v>0</v>
      </c>
      <c r="H151" s="556">
        <v>6.1509999999999998</v>
      </c>
      <c r="I151" s="553">
        <v>10.340999999999999</v>
      </c>
      <c r="J151" s="554">
        <v>10.340999999999999</v>
      </c>
      <c r="K151" s="557" t="s">
        <v>288</v>
      </c>
    </row>
    <row r="152" spans="1:11" ht="14.4" customHeight="1" thickBot="1" x14ac:dyDescent="0.35">
      <c r="A152" s="570" t="s">
        <v>426</v>
      </c>
      <c r="B152" s="548">
        <v>4.9406564584124654E-324</v>
      </c>
      <c r="C152" s="548">
        <v>243.29900000000001</v>
      </c>
      <c r="D152" s="549">
        <v>243.29900000000001</v>
      </c>
      <c r="E152" s="558" t="s">
        <v>287</v>
      </c>
      <c r="F152" s="548">
        <v>0</v>
      </c>
      <c r="G152" s="549">
        <v>0</v>
      </c>
      <c r="H152" s="551">
        <v>4.9406564584124654E-324</v>
      </c>
      <c r="I152" s="548">
        <v>1.9762625833649862E-323</v>
      </c>
      <c r="J152" s="549">
        <v>1.9762625833649862E-323</v>
      </c>
      <c r="K152" s="559" t="s">
        <v>288</v>
      </c>
    </row>
    <row r="153" spans="1:11" ht="14.4" customHeight="1" thickBot="1" x14ac:dyDescent="0.35">
      <c r="A153" s="570" t="s">
        <v>427</v>
      </c>
      <c r="B153" s="548">
        <v>4.9406564584124654E-324</v>
      </c>
      <c r="C153" s="548">
        <v>3.4540000000000002</v>
      </c>
      <c r="D153" s="549">
        <v>3.4540000000000002</v>
      </c>
      <c r="E153" s="558" t="s">
        <v>287</v>
      </c>
      <c r="F153" s="548">
        <v>0</v>
      </c>
      <c r="G153" s="549">
        <v>0</v>
      </c>
      <c r="H153" s="551">
        <v>4.9406564584124654E-324</v>
      </c>
      <c r="I153" s="548">
        <v>4.1900000000000004</v>
      </c>
      <c r="J153" s="549">
        <v>4.1900000000000004</v>
      </c>
      <c r="K153" s="559" t="s">
        <v>288</v>
      </c>
    </row>
    <row r="154" spans="1:11" ht="14.4" customHeight="1" thickBot="1" x14ac:dyDescent="0.35">
      <c r="A154" s="570" t="s">
        <v>428</v>
      </c>
      <c r="B154" s="548">
        <v>4.9406564584124654E-324</v>
      </c>
      <c r="C154" s="548">
        <v>1.504</v>
      </c>
      <c r="D154" s="549">
        <v>1.504</v>
      </c>
      <c r="E154" s="558" t="s">
        <v>287</v>
      </c>
      <c r="F154" s="548">
        <v>0</v>
      </c>
      <c r="G154" s="549">
        <v>0</v>
      </c>
      <c r="H154" s="551">
        <v>6.1509999999999998</v>
      </c>
      <c r="I154" s="548">
        <v>6.1509999999999998</v>
      </c>
      <c r="J154" s="549">
        <v>6.1509999999999998</v>
      </c>
      <c r="K154" s="559" t="s">
        <v>288</v>
      </c>
    </row>
    <row r="155" spans="1:11" ht="14.4" customHeight="1" thickBot="1" x14ac:dyDescent="0.35">
      <c r="A155" s="568" t="s">
        <v>429</v>
      </c>
      <c r="B155" s="548">
        <v>0</v>
      </c>
      <c r="C155" s="548">
        <v>999.53762000000302</v>
      </c>
      <c r="D155" s="549">
        <v>999.53762000000302</v>
      </c>
      <c r="E155" s="558" t="s">
        <v>288</v>
      </c>
      <c r="F155" s="548">
        <v>0</v>
      </c>
      <c r="G155" s="549">
        <v>0</v>
      </c>
      <c r="H155" s="551">
        <v>4.9406564584124654E-324</v>
      </c>
      <c r="I155" s="548">
        <v>1.9762625833649862E-323</v>
      </c>
      <c r="J155" s="549">
        <v>1.9762625833649862E-323</v>
      </c>
      <c r="K155" s="559" t="s">
        <v>288</v>
      </c>
    </row>
    <row r="156" spans="1:11" ht="14.4" customHeight="1" thickBot="1" x14ac:dyDescent="0.35">
      <c r="A156" s="569" t="s">
        <v>430</v>
      </c>
      <c r="B156" s="553">
        <v>0</v>
      </c>
      <c r="C156" s="553">
        <v>731.32517000000303</v>
      </c>
      <c r="D156" s="554">
        <v>731.32517000000303</v>
      </c>
      <c r="E156" s="555" t="s">
        <v>288</v>
      </c>
      <c r="F156" s="553">
        <v>0</v>
      </c>
      <c r="G156" s="554">
        <v>0</v>
      </c>
      <c r="H156" s="556">
        <v>4.9406564584124654E-324</v>
      </c>
      <c r="I156" s="553">
        <v>1.9762625833649862E-323</v>
      </c>
      <c r="J156" s="554">
        <v>1.9762625833649862E-323</v>
      </c>
      <c r="K156" s="557" t="s">
        <v>288</v>
      </c>
    </row>
    <row r="157" spans="1:11" ht="14.4" customHeight="1" thickBot="1" x14ac:dyDescent="0.35">
      <c r="A157" s="570" t="s">
        <v>431</v>
      </c>
      <c r="B157" s="548">
        <v>0</v>
      </c>
      <c r="C157" s="548">
        <v>521.34150000000295</v>
      </c>
      <c r="D157" s="549">
        <v>521.34150000000295</v>
      </c>
      <c r="E157" s="558" t="s">
        <v>288</v>
      </c>
      <c r="F157" s="548">
        <v>0</v>
      </c>
      <c r="G157" s="549">
        <v>0</v>
      </c>
      <c r="H157" s="551">
        <v>4.9406564584124654E-324</v>
      </c>
      <c r="I157" s="548">
        <v>1.9762625833649862E-323</v>
      </c>
      <c r="J157" s="549">
        <v>1.9762625833649862E-323</v>
      </c>
      <c r="K157" s="559" t="s">
        <v>288</v>
      </c>
    </row>
    <row r="158" spans="1:11" ht="14.4" customHeight="1" thickBot="1" x14ac:dyDescent="0.35">
      <c r="A158" s="570" t="s">
        <v>432</v>
      </c>
      <c r="B158" s="548">
        <v>0</v>
      </c>
      <c r="C158" s="548">
        <v>35.677669999999999</v>
      </c>
      <c r="D158" s="549">
        <v>35.677669999999999</v>
      </c>
      <c r="E158" s="558" t="s">
        <v>288</v>
      </c>
      <c r="F158" s="548">
        <v>0</v>
      </c>
      <c r="G158" s="549">
        <v>0</v>
      </c>
      <c r="H158" s="551">
        <v>4.9406564584124654E-324</v>
      </c>
      <c r="I158" s="548">
        <v>1.9762625833649862E-323</v>
      </c>
      <c r="J158" s="549">
        <v>1.9762625833649862E-323</v>
      </c>
      <c r="K158" s="559" t="s">
        <v>288</v>
      </c>
    </row>
    <row r="159" spans="1:11" ht="14.4" customHeight="1" thickBot="1" x14ac:dyDescent="0.35">
      <c r="A159" s="570" t="s">
        <v>433</v>
      </c>
      <c r="B159" s="548">
        <v>4.9406564584124654E-324</v>
      </c>
      <c r="C159" s="548">
        <v>174.30600000000001</v>
      </c>
      <c r="D159" s="549">
        <v>174.30600000000001</v>
      </c>
      <c r="E159" s="558" t="s">
        <v>287</v>
      </c>
      <c r="F159" s="548">
        <v>0</v>
      </c>
      <c r="G159" s="549">
        <v>0</v>
      </c>
      <c r="H159" s="551">
        <v>4.9406564584124654E-324</v>
      </c>
      <c r="I159" s="548">
        <v>1.9762625833649862E-323</v>
      </c>
      <c r="J159" s="549">
        <v>1.9762625833649862E-323</v>
      </c>
      <c r="K159" s="559" t="s">
        <v>288</v>
      </c>
    </row>
    <row r="160" spans="1:11" ht="14.4" customHeight="1" thickBot="1" x14ac:dyDescent="0.35">
      <c r="A160" s="569" t="s">
        <v>434</v>
      </c>
      <c r="B160" s="553">
        <v>0</v>
      </c>
      <c r="C160" s="553">
        <v>18.264500000000002</v>
      </c>
      <c r="D160" s="554">
        <v>18.264500000000002</v>
      </c>
      <c r="E160" s="555" t="s">
        <v>288</v>
      </c>
      <c r="F160" s="553">
        <v>0</v>
      </c>
      <c r="G160" s="554">
        <v>0</v>
      </c>
      <c r="H160" s="556">
        <v>4.9406564584124654E-324</v>
      </c>
      <c r="I160" s="553">
        <v>1.9762625833649862E-323</v>
      </c>
      <c r="J160" s="554">
        <v>1.9762625833649862E-323</v>
      </c>
      <c r="K160" s="557" t="s">
        <v>288</v>
      </c>
    </row>
    <row r="161" spans="1:11" ht="14.4" customHeight="1" thickBot="1" x14ac:dyDescent="0.35">
      <c r="A161" s="570" t="s">
        <v>435</v>
      </c>
      <c r="B161" s="548">
        <v>0</v>
      </c>
      <c r="C161" s="548">
        <v>12.064500000000001</v>
      </c>
      <c r="D161" s="549">
        <v>12.064500000000001</v>
      </c>
      <c r="E161" s="558" t="s">
        <v>288</v>
      </c>
      <c r="F161" s="548">
        <v>0</v>
      </c>
      <c r="G161" s="549">
        <v>0</v>
      </c>
      <c r="H161" s="551">
        <v>4.9406564584124654E-324</v>
      </c>
      <c r="I161" s="548">
        <v>1.9762625833649862E-323</v>
      </c>
      <c r="J161" s="549">
        <v>1.9762625833649862E-323</v>
      </c>
      <c r="K161" s="559" t="s">
        <v>288</v>
      </c>
    </row>
    <row r="162" spans="1:11" ht="14.4" customHeight="1" thickBot="1" x14ac:dyDescent="0.35">
      <c r="A162" s="570" t="s">
        <v>436</v>
      </c>
      <c r="B162" s="548">
        <v>4.9406564584124654E-324</v>
      </c>
      <c r="C162" s="548">
        <v>6.2</v>
      </c>
      <c r="D162" s="549">
        <v>6.2</v>
      </c>
      <c r="E162" s="558" t="s">
        <v>287</v>
      </c>
      <c r="F162" s="548">
        <v>0</v>
      </c>
      <c r="G162" s="549">
        <v>0</v>
      </c>
      <c r="H162" s="551">
        <v>4.9406564584124654E-324</v>
      </c>
      <c r="I162" s="548">
        <v>1.9762625833649862E-323</v>
      </c>
      <c r="J162" s="549">
        <v>1.9762625833649862E-323</v>
      </c>
      <c r="K162" s="559" t="s">
        <v>288</v>
      </c>
    </row>
    <row r="163" spans="1:11" ht="14.4" customHeight="1" thickBot="1" x14ac:dyDescent="0.35">
      <c r="A163" s="569" t="s">
        <v>437</v>
      </c>
      <c r="B163" s="553">
        <v>4.9406564584124654E-324</v>
      </c>
      <c r="C163" s="553">
        <v>12.129</v>
      </c>
      <c r="D163" s="554">
        <v>12.129</v>
      </c>
      <c r="E163" s="555" t="s">
        <v>287</v>
      </c>
      <c r="F163" s="553">
        <v>0</v>
      </c>
      <c r="G163" s="554">
        <v>0</v>
      </c>
      <c r="H163" s="556">
        <v>4.9406564584124654E-324</v>
      </c>
      <c r="I163" s="553">
        <v>1.9762625833649862E-323</v>
      </c>
      <c r="J163" s="554">
        <v>1.9762625833649862E-323</v>
      </c>
      <c r="K163" s="557" t="s">
        <v>288</v>
      </c>
    </row>
    <row r="164" spans="1:11" ht="14.4" customHeight="1" thickBot="1" x14ac:dyDescent="0.35">
      <c r="A164" s="570" t="s">
        <v>438</v>
      </c>
      <c r="B164" s="548">
        <v>4.9406564584124654E-324</v>
      </c>
      <c r="C164" s="548">
        <v>12.129</v>
      </c>
      <c r="D164" s="549">
        <v>12.129</v>
      </c>
      <c r="E164" s="558" t="s">
        <v>287</v>
      </c>
      <c r="F164" s="548">
        <v>0</v>
      </c>
      <c r="G164" s="549">
        <v>0</v>
      </c>
      <c r="H164" s="551">
        <v>4.9406564584124654E-324</v>
      </c>
      <c r="I164" s="548">
        <v>1.9762625833649862E-323</v>
      </c>
      <c r="J164" s="549">
        <v>1.9762625833649862E-323</v>
      </c>
      <c r="K164" s="559" t="s">
        <v>288</v>
      </c>
    </row>
    <row r="165" spans="1:11" ht="14.4" customHeight="1" thickBot="1" x14ac:dyDescent="0.35">
      <c r="A165" s="569" t="s">
        <v>439</v>
      </c>
      <c r="B165" s="553">
        <v>0</v>
      </c>
      <c r="C165" s="553">
        <v>26.7088</v>
      </c>
      <c r="D165" s="554">
        <v>26.7088</v>
      </c>
      <c r="E165" s="555" t="s">
        <v>288</v>
      </c>
      <c r="F165" s="553">
        <v>0</v>
      </c>
      <c r="G165" s="554">
        <v>0</v>
      </c>
      <c r="H165" s="556">
        <v>4.9406564584124654E-324</v>
      </c>
      <c r="I165" s="553">
        <v>1.9762625833649862E-323</v>
      </c>
      <c r="J165" s="554">
        <v>1.9762625833649862E-323</v>
      </c>
      <c r="K165" s="557" t="s">
        <v>288</v>
      </c>
    </row>
    <row r="166" spans="1:11" ht="14.4" customHeight="1" thickBot="1" x14ac:dyDescent="0.35">
      <c r="A166" s="570" t="s">
        <v>440</v>
      </c>
      <c r="B166" s="548">
        <v>0</v>
      </c>
      <c r="C166" s="548">
        <v>26.7088</v>
      </c>
      <c r="D166" s="549">
        <v>26.7088</v>
      </c>
      <c r="E166" s="558" t="s">
        <v>288</v>
      </c>
      <c r="F166" s="548">
        <v>0</v>
      </c>
      <c r="G166" s="549">
        <v>0</v>
      </c>
      <c r="H166" s="551">
        <v>4.9406564584124654E-324</v>
      </c>
      <c r="I166" s="548">
        <v>1.9762625833649862E-323</v>
      </c>
      <c r="J166" s="549">
        <v>1.9762625833649862E-323</v>
      </c>
      <c r="K166" s="559" t="s">
        <v>288</v>
      </c>
    </row>
    <row r="167" spans="1:11" ht="14.4" customHeight="1" thickBot="1" x14ac:dyDescent="0.35">
      <c r="A167" s="569" t="s">
        <v>441</v>
      </c>
      <c r="B167" s="553">
        <v>4.9406564584124654E-324</v>
      </c>
      <c r="C167" s="553">
        <v>211.11015</v>
      </c>
      <c r="D167" s="554">
        <v>211.11015</v>
      </c>
      <c r="E167" s="555" t="s">
        <v>287</v>
      </c>
      <c r="F167" s="553">
        <v>0</v>
      </c>
      <c r="G167" s="554">
        <v>0</v>
      </c>
      <c r="H167" s="556">
        <v>4.9406564584124654E-324</v>
      </c>
      <c r="I167" s="553">
        <v>1.9762625833649862E-323</v>
      </c>
      <c r="J167" s="554">
        <v>1.9762625833649862E-323</v>
      </c>
      <c r="K167" s="557" t="s">
        <v>288</v>
      </c>
    </row>
    <row r="168" spans="1:11" ht="14.4" customHeight="1" thickBot="1" x14ac:dyDescent="0.35">
      <c r="A168" s="570" t="s">
        <v>442</v>
      </c>
      <c r="B168" s="548">
        <v>4.9406564584124654E-324</v>
      </c>
      <c r="C168" s="548">
        <v>49.991149999999003</v>
      </c>
      <c r="D168" s="549">
        <v>49.991149999999003</v>
      </c>
      <c r="E168" s="558" t="s">
        <v>287</v>
      </c>
      <c r="F168" s="548">
        <v>0</v>
      </c>
      <c r="G168" s="549">
        <v>0</v>
      </c>
      <c r="H168" s="551">
        <v>4.9406564584124654E-324</v>
      </c>
      <c r="I168" s="548">
        <v>1.9762625833649862E-323</v>
      </c>
      <c r="J168" s="549">
        <v>1.9762625833649862E-323</v>
      </c>
      <c r="K168" s="559" t="s">
        <v>288</v>
      </c>
    </row>
    <row r="169" spans="1:11" ht="14.4" customHeight="1" thickBot="1" x14ac:dyDescent="0.35">
      <c r="A169" s="570" t="s">
        <v>443</v>
      </c>
      <c r="B169" s="548">
        <v>4.9406564584124654E-324</v>
      </c>
      <c r="C169" s="548">
        <v>37.880000000000003</v>
      </c>
      <c r="D169" s="549">
        <v>37.880000000000003</v>
      </c>
      <c r="E169" s="558" t="s">
        <v>287</v>
      </c>
      <c r="F169" s="548">
        <v>0</v>
      </c>
      <c r="G169" s="549">
        <v>0</v>
      </c>
      <c r="H169" s="551">
        <v>4.9406564584124654E-324</v>
      </c>
      <c r="I169" s="548">
        <v>1.9762625833649862E-323</v>
      </c>
      <c r="J169" s="549">
        <v>1.9762625833649862E-323</v>
      </c>
      <c r="K169" s="559" t="s">
        <v>288</v>
      </c>
    </row>
    <row r="170" spans="1:11" ht="14.4" customHeight="1" thickBot="1" x14ac:dyDescent="0.35">
      <c r="A170" s="570" t="s">
        <v>444</v>
      </c>
      <c r="B170" s="548">
        <v>4.9406564584124654E-324</v>
      </c>
      <c r="C170" s="548">
        <v>123.239000000001</v>
      </c>
      <c r="D170" s="549">
        <v>123.239000000001</v>
      </c>
      <c r="E170" s="558" t="s">
        <v>287</v>
      </c>
      <c r="F170" s="548">
        <v>0</v>
      </c>
      <c r="G170" s="549">
        <v>0</v>
      </c>
      <c r="H170" s="551">
        <v>4.9406564584124654E-324</v>
      </c>
      <c r="I170" s="548">
        <v>1.9762625833649862E-323</v>
      </c>
      <c r="J170" s="549">
        <v>1.9762625833649862E-323</v>
      </c>
      <c r="K170" s="559" t="s">
        <v>288</v>
      </c>
    </row>
    <row r="171" spans="1:11" ht="14.4" customHeight="1" thickBot="1" x14ac:dyDescent="0.35">
      <c r="A171" s="567" t="s">
        <v>445</v>
      </c>
      <c r="B171" s="548">
        <v>0</v>
      </c>
      <c r="C171" s="548">
        <v>0.54418999999999995</v>
      </c>
      <c r="D171" s="549">
        <v>0.54418999999999995</v>
      </c>
      <c r="E171" s="558" t="s">
        <v>288</v>
      </c>
      <c r="F171" s="548">
        <v>0</v>
      </c>
      <c r="G171" s="549">
        <v>0</v>
      </c>
      <c r="H171" s="551">
        <v>4.9406564584124654E-324</v>
      </c>
      <c r="I171" s="548">
        <v>1.9762625833649862E-323</v>
      </c>
      <c r="J171" s="549">
        <v>1.9762625833649862E-323</v>
      </c>
      <c r="K171" s="559" t="s">
        <v>288</v>
      </c>
    </row>
    <row r="172" spans="1:11" ht="14.4" customHeight="1" thickBot="1" x14ac:dyDescent="0.35">
      <c r="A172" s="568" t="s">
        <v>446</v>
      </c>
      <c r="B172" s="548">
        <v>0</v>
      </c>
      <c r="C172" s="548">
        <v>0.54418999999999995</v>
      </c>
      <c r="D172" s="549">
        <v>0.54418999999999995</v>
      </c>
      <c r="E172" s="558" t="s">
        <v>288</v>
      </c>
      <c r="F172" s="548">
        <v>0</v>
      </c>
      <c r="G172" s="549">
        <v>0</v>
      </c>
      <c r="H172" s="551">
        <v>4.9406564584124654E-324</v>
      </c>
      <c r="I172" s="548">
        <v>1.9762625833649862E-323</v>
      </c>
      <c r="J172" s="549">
        <v>1.9762625833649862E-323</v>
      </c>
      <c r="K172" s="559" t="s">
        <v>288</v>
      </c>
    </row>
    <row r="173" spans="1:11" ht="14.4" customHeight="1" thickBot="1" x14ac:dyDescent="0.35">
      <c r="A173" s="569" t="s">
        <v>447</v>
      </c>
      <c r="B173" s="553">
        <v>0</v>
      </c>
      <c r="C173" s="553">
        <v>0.54418999999999995</v>
      </c>
      <c r="D173" s="554">
        <v>0.54418999999999995</v>
      </c>
      <c r="E173" s="555" t="s">
        <v>288</v>
      </c>
      <c r="F173" s="553">
        <v>0</v>
      </c>
      <c r="G173" s="554">
        <v>0</v>
      </c>
      <c r="H173" s="556">
        <v>4.9406564584124654E-324</v>
      </c>
      <c r="I173" s="553">
        <v>1.9762625833649862E-323</v>
      </c>
      <c r="J173" s="554">
        <v>1.9762625833649862E-323</v>
      </c>
      <c r="K173" s="557" t="s">
        <v>288</v>
      </c>
    </row>
    <row r="174" spans="1:11" ht="14.4" customHeight="1" thickBot="1" x14ac:dyDescent="0.35">
      <c r="A174" s="570" t="s">
        <v>448</v>
      </c>
      <c r="B174" s="548">
        <v>0</v>
      </c>
      <c r="C174" s="548">
        <v>0.54418999999999995</v>
      </c>
      <c r="D174" s="549">
        <v>0.54418999999999995</v>
      </c>
      <c r="E174" s="558" t="s">
        <v>288</v>
      </c>
      <c r="F174" s="548">
        <v>0</v>
      </c>
      <c r="G174" s="549">
        <v>0</v>
      </c>
      <c r="H174" s="551">
        <v>4.9406564584124654E-324</v>
      </c>
      <c r="I174" s="548">
        <v>1.9762625833649862E-323</v>
      </c>
      <c r="J174" s="549">
        <v>1.9762625833649862E-323</v>
      </c>
      <c r="K174" s="559" t="s">
        <v>288</v>
      </c>
    </row>
    <row r="175" spans="1:11" ht="14.4" customHeight="1" thickBot="1" x14ac:dyDescent="0.35">
      <c r="A175" s="566" t="s">
        <v>449</v>
      </c>
      <c r="B175" s="548">
        <v>138136.13032957399</v>
      </c>
      <c r="C175" s="548">
        <v>136726.61983000001</v>
      </c>
      <c r="D175" s="549">
        <v>-1409.5104995743</v>
      </c>
      <c r="E175" s="550">
        <v>0.98979622133400003</v>
      </c>
      <c r="F175" s="548">
        <v>157236.524919032</v>
      </c>
      <c r="G175" s="549">
        <v>52412.174973010602</v>
      </c>
      <c r="H175" s="551">
        <v>13503.42347</v>
      </c>
      <c r="I175" s="548">
        <v>45860.101589999998</v>
      </c>
      <c r="J175" s="549">
        <v>-6552.0733830106301</v>
      </c>
      <c r="K175" s="552">
        <v>0.29166315913899998</v>
      </c>
    </row>
    <row r="176" spans="1:11" ht="14.4" customHeight="1" thickBot="1" x14ac:dyDescent="0.35">
      <c r="A176" s="567" t="s">
        <v>450</v>
      </c>
      <c r="B176" s="548">
        <v>137105.40303539301</v>
      </c>
      <c r="C176" s="548">
        <v>135347.14851</v>
      </c>
      <c r="D176" s="549">
        <v>-1758.25452539348</v>
      </c>
      <c r="E176" s="550">
        <v>0.987175891784</v>
      </c>
      <c r="F176" s="548">
        <v>157152.951879484</v>
      </c>
      <c r="G176" s="549">
        <v>52384.317293161301</v>
      </c>
      <c r="H176" s="551">
        <v>13503.42347</v>
      </c>
      <c r="I176" s="548">
        <v>45860.101589999998</v>
      </c>
      <c r="J176" s="549">
        <v>-6524.2157031613397</v>
      </c>
      <c r="K176" s="552">
        <v>0.29181826393600002</v>
      </c>
    </row>
    <row r="177" spans="1:11" ht="14.4" customHeight="1" thickBot="1" x14ac:dyDescent="0.35">
      <c r="A177" s="568" t="s">
        <v>451</v>
      </c>
      <c r="B177" s="548">
        <v>137105.40303539301</v>
      </c>
      <c r="C177" s="548">
        <v>135347.14851</v>
      </c>
      <c r="D177" s="549">
        <v>-1758.25452539348</v>
      </c>
      <c r="E177" s="550">
        <v>0.987175891784</v>
      </c>
      <c r="F177" s="548">
        <v>157152.951879484</v>
      </c>
      <c r="G177" s="549">
        <v>52384.317293161301</v>
      </c>
      <c r="H177" s="551">
        <v>13503.42347</v>
      </c>
      <c r="I177" s="548">
        <v>45860.101589999998</v>
      </c>
      <c r="J177" s="549">
        <v>-6524.2157031613397</v>
      </c>
      <c r="K177" s="552">
        <v>0.29181826393600002</v>
      </c>
    </row>
    <row r="178" spans="1:11" ht="14.4" customHeight="1" thickBot="1" x14ac:dyDescent="0.35">
      <c r="A178" s="569" t="s">
        <v>452</v>
      </c>
      <c r="B178" s="553">
        <v>6.192424983635</v>
      </c>
      <c r="C178" s="553">
        <v>2.7214</v>
      </c>
      <c r="D178" s="554">
        <v>-3.471024983635</v>
      </c>
      <c r="E178" s="560">
        <v>0.439472421093</v>
      </c>
      <c r="F178" s="553">
        <v>2.95187948396</v>
      </c>
      <c r="G178" s="554">
        <v>0.98395982798600001</v>
      </c>
      <c r="H178" s="556">
        <v>4.9406564584124654E-324</v>
      </c>
      <c r="I178" s="553">
        <v>0.23400000000000001</v>
      </c>
      <c r="J178" s="554">
        <v>-0.74995982798600003</v>
      </c>
      <c r="K178" s="561">
        <v>7.9271528960000004E-2</v>
      </c>
    </row>
    <row r="179" spans="1:11" ht="14.4" customHeight="1" thickBot="1" x14ac:dyDescent="0.35">
      <c r="A179" s="570" t="s">
        <v>453</v>
      </c>
      <c r="B179" s="548">
        <v>0.71476243684499996</v>
      </c>
      <c r="C179" s="548">
        <v>5.2900000000000003E-2</v>
      </c>
      <c r="D179" s="549">
        <v>-0.66186243684500001</v>
      </c>
      <c r="E179" s="550">
        <v>7.4010604465000004E-2</v>
      </c>
      <c r="F179" s="548">
        <v>6.0818915049999998E-2</v>
      </c>
      <c r="G179" s="549">
        <v>2.0272971683000001E-2</v>
      </c>
      <c r="H179" s="551">
        <v>4.9406564584124654E-324</v>
      </c>
      <c r="I179" s="548">
        <v>1.9762625833649862E-323</v>
      </c>
      <c r="J179" s="549">
        <v>-2.0272971683000001E-2</v>
      </c>
      <c r="K179" s="552">
        <v>3.2608332625522272E-322</v>
      </c>
    </row>
    <row r="180" spans="1:11" ht="14.4" customHeight="1" thickBot="1" x14ac:dyDescent="0.35">
      <c r="A180" s="570" t="s">
        <v>454</v>
      </c>
      <c r="B180" s="548">
        <v>0.36876708870000002</v>
      </c>
      <c r="C180" s="548">
        <v>0.23100000000000001</v>
      </c>
      <c r="D180" s="549">
        <v>-0.13776708870000001</v>
      </c>
      <c r="E180" s="550">
        <v>0.62641164864700005</v>
      </c>
      <c r="F180" s="548">
        <v>0.24549446168899999</v>
      </c>
      <c r="G180" s="549">
        <v>8.1831487228999994E-2</v>
      </c>
      <c r="H180" s="551">
        <v>4.9406564584124654E-324</v>
      </c>
      <c r="I180" s="548">
        <v>0.23400000000000001</v>
      </c>
      <c r="J180" s="549">
        <v>0.15216851276999999</v>
      </c>
      <c r="K180" s="552">
        <v>0.95317832585499995</v>
      </c>
    </row>
    <row r="181" spans="1:11" ht="14.4" customHeight="1" thickBot="1" x14ac:dyDescent="0.35">
      <c r="A181" s="570" t="s">
        <v>455</v>
      </c>
      <c r="B181" s="548">
        <v>5.108895458089</v>
      </c>
      <c r="C181" s="548">
        <v>2.4375</v>
      </c>
      <c r="D181" s="549">
        <v>-2.671395458089</v>
      </c>
      <c r="E181" s="550">
        <v>0.47710899939000001</v>
      </c>
      <c r="F181" s="548">
        <v>2.6455661072200001</v>
      </c>
      <c r="G181" s="549">
        <v>0.88185536907299999</v>
      </c>
      <c r="H181" s="551">
        <v>4.9406564584124654E-324</v>
      </c>
      <c r="I181" s="548">
        <v>1.9762625833649862E-323</v>
      </c>
      <c r="J181" s="549">
        <v>-0.88185536907299999</v>
      </c>
      <c r="K181" s="552">
        <v>9.8813129168249309E-324</v>
      </c>
    </row>
    <row r="182" spans="1:11" ht="14.4" customHeight="1" thickBot="1" x14ac:dyDescent="0.35">
      <c r="A182" s="569" t="s">
        <v>456</v>
      </c>
      <c r="B182" s="553">
        <v>208.00290120206199</v>
      </c>
      <c r="C182" s="553">
        <v>615.63971000000004</v>
      </c>
      <c r="D182" s="554">
        <v>407.63680879793799</v>
      </c>
      <c r="E182" s="560">
        <v>2.9597650150170001</v>
      </c>
      <c r="F182" s="553">
        <v>0</v>
      </c>
      <c r="G182" s="554">
        <v>0</v>
      </c>
      <c r="H182" s="556">
        <v>4.9406564584124654E-324</v>
      </c>
      <c r="I182" s="553">
        <v>45.783000000000001</v>
      </c>
      <c r="J182" s="554">
        <v>45.783000000000001</v>
      </c>
      <c r="K182" s="557" t="s">
        <v>288</v>
      </c>
    </row>
    <row r="183" spans="1:11" ht="14.4" customHeight="1" thickBot="1" x14ac:dyDescent="0.35">
      <c r="A183" s="570" t="s">
        <v>457</v>
      </c>
      <c r="B183" s="548">
        <v>208.00290120206199</v>
      </c>
      <c r="C183" s="548">
        <v>615.63971000000004</v>
      </c>
      <c r="D183" s="549">
        <v>407.63680879793799</v>
      </c>
      <c r="E183" s="550">
        <v>2.9597650150170001</v>
      </c>
      <c r="F183" s="548">
        <v>0</v>
      </c>
      <c r="G183" s="549">
        <v>0</v>
      </c>
      <c r="H183" s="551">
        <v>4.9406564584124654E-324</v>
      </c>
      <c r="I183" s="548">
        <v>45.783000000000001</v>
      </c>
      <c r="J183" s="549">
        <v>45.783000000000001</v>
      </c>
      <c r="K183" s="559" t="s">
        <v>288</v>
      </c>
    </row>
    <row r="184" spans="1:11" ht="14.4" customHeight="1" thickBot="1" x14ac:dyDescent="0.35">
      <c r="A184" s="569" t="s">
        <v>458</v>
      </c>
      <c r="B184" s="553">
        <v>4.9406564584124654E-324</v>
      </c>
      <c r="C184" s="553">
        <v>-3.6773199999999999</v>
      </c>
      <c r="D184" s="554">
        <v>-3.6773199999999999</v>
      </c>
      <c r="E184" s="555" t="s">
        <v>287</v>
      </c>
      <c r="F184" s="553">
        <v>0</v>
      </c>
      <c r="G184" s="554">
        <v>0</v>
      </c>
      <c r="H184" s="556">
        <v>4.9406564584124654E-324</v>
      </c>
      <c r="I184" s="553">
        <v>1.9762625833649862E-323</v>
      </c>
      <c r="J184" s="554">
        <v>1.9762625833649862E-323</v>
      </c>
      <c r="K184" s="557" t="s">
        <v>288</v>
      </c>
    </row>
    <row r="185" spans="1:11" ht="14.4" customHeight="1" thickBot="1" x14ac:dyDescent="0.35">
      <c r="A185" s="570" t="s">
        <v>459</v>
      </c>
      <c r="B185" s="548">
        <v>4.9406564584124654E-324</v>
      </c>
      <c r="C185" s="548">
        <v>-3.6209099999999999</v>
      </c>
      <c r="D185" s="549">
        <v>-3.6209099999999999</v>
      </c>
      <c r="E185" s="558" t="s">
        <v>287</v>
      </c>
      <c r="F185" s="548">
        <v>0</v>
      </c>
      <c r="G185" s="549">
        <v>0</v>
      </c>
      <c r="H185" s="551">
        <v>4.9406564584124654E-324</v>
      </c>
      <c r="I185" s="548">
        <v>1.9762625833649862E-323</v>
      </c>
      <c r="J185" s="549">
        <v>1.9762625833649862E-323</v>
      </c>
      <c r="K185" s="559" t="s">
        <v>288</v>
      </c>
    </row>
    <row r="186" spans="1:11" ht="14.4" customHeight="1" thickBot="1" x14ac:dyDescent="0.35">
      <c r="A186" s="570" t="s">
        <v>460</v>
      </c>
      <c r="B186" s="548">
        <v>4.9406564584124654E-324</v>
      </c>
      <c r="C186" s="548">
        <v>-5.6410000000000002E-2</v>
      </c>
      <c r="D186" s="549">
        <v>-5.6410000000000002E-2</v>
      </c>
      <c r="E186" s="558" t="s">
        <v>287</v>
      </c>
      <c r="F186" s="548">
        <v>0</v>
      </c>
      <c r="G186" s="549">
        <v>0</v>
      </c>
      <c r="H186" s="551">
        <v>4.9406564584124654E-324</v>
      </c>
      <c r="I186" s="548">
        <v>1.9762625833649862E-323</v>
      </c>
      <c r="J186" s="549">
        <v>1.9762625833649862E-323</v>
      </c>
      <c r="K186" s="559" t="s">
        <v>288</v>
      </c>
    </row>
    <row r="187" spans="1:11" ht="14.4" customHeight="1" thickBot="1" x14ac:dyDescent="0.35">
      <c r="A187" s="569" t="s">
        <v>461</v>
      </c>
      <c r="B187" s="553">
        <v>135831.999557498</v>
      </c>
      <c r="C187" s="553">
        <v>127921.40644000001</v>
      </c>
      <c r="D187" s="554">
        <v>-7910.5931174976004</v>
      </c>
      <c r="E187" s="560">
        <v>0.941761932804</v>
      </c>
      <c r="F187" s="553">
        <v>157150</v>
      </c>
      <c r="G187" s="554">
        <v>52383.333333333401</v>
      </c>
      <c r="H187" s="556">
        <v>13503.42347</v>
      </c>
      <c r="I187" s="553">
        <v>45234.357819999997</v>
      </c>
      <c r="J187" s="554">
        <v>-7148.9755133333501</v>
      </c>
      <c r="K187" s="561">
        <v>0.28784192058500002</v>
      </c>
    </row>
    <row r="188" spans="1:11" ht="14.4" customHeight="1" thickBot="1" x14ac:dyDescent="0.35">
      <c r="A188" s="570" t="s">
        <v>462</v>
      </c>
      <c r="B188" s="548">
        <v>81560.9997541138</v>
      </c>
      <c r="C188" s="548">
        <v>75123.510079999993</v>
      </c>
      <c r="D188" s="549">
        <v>-6437.48967411376</v>
      </c>
      <c r="E188" s="550">
        <v>0.92107147173799997</v>
      </c>
      <c r="F188" s="548">
        <v>99945.000000000102</v>
      </c>
      <c r="G188" s="549">
        <v>33315</v>
      </c>
      <c r="H188" s="551">
        <v>8797.8771300000008</v>
      </c>
      <c r="I188" s="548">
        <v>30166.8685</v>
      </c>
      <c r="J188" s="549">
        <v>-3148.13150000002</v>
      </c>
      <c r="K188" s="552">
        <v>0.301834694081</v>
      </c>
    </row>
    <row r="189" spans="1:11" ht="14.4" customHeight="1" thickBot="1" x14ac:dyDescent="0.35">
      <c r="A189" s="570" t="s">
        <v>463</v>
      </c>
      <c r="B189" s="548">
        <v>54270.999803383798</v>
      </c>
      <c r="C189" s="548">
        <v>52797.896359999999</v>
      </c>
      <c r="D189" s="549">
        <v>-1473.1034433838399</v>
      </c>
      <c r="E189" s="550">
        <v>0.97285652652900001</v>
      </c>
      <c r="F189" s="548">
        <v>57205</v>
      </c>
      <c r="G189" s="549">
        <v>19068.333333333299</v>
      </c>
      <c r="H189" s="551">
        <v>4705.5463399999999</v>
      </c>
      <c r="I189" s="548">
        <v>15067.489320000001</v>
      </c>
      <c r="J189" s="549">
        <v>-4000.8440133333402</v>
      </c>
      <c r="K189" s="552">
        <v>0.263394621449</v>
      </c>
    </row>
    <row r="190" spans="1:11" ht="14.4" customHeight="1" thickBot="1" x14ac:dyDescent="0.35">
      <c r="A190" s="569" t="s">
        <v>464</v>
      </c>
      <c r="B190" s="553">
        <v>0</v>
      </c>
      <c r="C190" s="553">
        <v>6811.0582800000002</v>
      </c>
      <c r="D190" s="554">
        <v>6811.0582800000002</v>
      </c>
      <c r="E190" s="555" t="s">
        <v>288</v>
      </c>
      <c r="F190" s="553">
        <v>0</v>
      </c>
      <c r="G190" s="554">
        <v>0</v>
      </c>
      <c r="H190" s="556">
        <v>4.9406564584124654E-324</v>
      </c>
      <c r="I190" s="553">
        <v>579.72676999999999</v>
      </c>
      <c r="J190" s="554">
        <v>579.72676999999999</v>
      </c>
      <c r="K190" s="557" t="s">
        <v>288</v>
      </c>
    </row>
    <row r="191" spans="1:11" ht="14.4" customHeight="1" thickBot="1" x14ac:dyDescent="0.35">
      <c r="A191" s="570" t="s">
        <v>465</v>
      </c>
      <c r="B191" s="548">
        <v>4.9406564584124654E-324</v>
      </c>
      <c r="C191" s="548">
        <v>5164.3747100000001</v>
      </c>
      <c r="D191" s="549">
        <v>5164.3747100000001</v>
      </c>
      <c r="E191" s="558" t="s">
        <v>287</v>
      </c>
      <c r="F191" s="548">
        <v>0</v>
      </c>
      <c r="G191" s="549">
        <v>0</v>
      </c>
      <c r="H191" s="551">
        <v>4.9406564584124654E-324</v>
      </c>
      <c r="I191" s="548">
        <v>409.79908999999998</v>
      </c>
      <c r="J191" s="549">
        <v>409.79908999999998</v>
      </c>
      <c r="K191" s="559" t="s">
        <v>288</v>
      </c>
    </row>
    <row r="192" spans="1:11" ht="14.4" customHeight="1" thickBot="1" x14ac:dyDescent="0.35">
      <c r="A192" s="570" t="s">
        <v>466</v>
      </c>
      <c r="B192" s="548">
        <v>0</v>
      </c>
      <c r="C192" s="548">
        <v>1646.6835699999999</v>
      </c>
      <c r="D192" s="549">
        <v>1646.6835699999999</v>
      </c>
      <c r="E192" s="558" t="s">
        <v>288</v>
      </c>
      <c r="F192" s="548">
        <v>0</v>
      </c>
      <c r="G192" s="549">
        <v>0</v>
      </c>
      <c r="H192" s="551">
        <v>4.9406564584124654E-324</v>
      </c>
      <c r="I192" s="548">
        <v>169.92768000000001</v>
      </c>
      <c r="J192" s="549">
        <v>169.92768000000001</v>
      </c>
      <c r="K192" s="559" t="s">
        <v>288</v>
      </c>
    </row>
    <row r="193" spans="1:11" ht="14.4" customHeight="1" thickBot="1" x14ac:dyDescent="0.35">
      <c r="A193" s="567" t="s">
        <v>467</v>
      </c>
      <c r="B193" s="548">
        <v>1030.7272941808201</v>
      </c>
      <c r="C193" s="548">
        <v>1366.07132</v>
      </c>
      <c r="D193" s="549">
        <v>335.34402581917999</v>
      </c>
      <c r="E193" s="550">
        <v>1.3253469930520001</v>
      </c>
      <c r="F193" s="548">
        <v>2.5730395478869998</v>
      </c>
      <c r="G193" s="549">
        <v>0.85767984929499996</v>
      </c>
      <c r="H193" s="551">
        <v>4.9406564584124654E-324</v>
      </c>
      <c r="I193" s="548">
        <v>1.9762625833649862E-323</v>
      </c>
      <c r="J193" s="549">
        <v>-0.85767984929499996</v>
      </c>
      <c r="K193" s="552">
        <v>9.8813129168249309E-324</v>
      </c>
    </row>
    <row r="194" spans="1:11" ht="14.4" customHeight="1" thickBot="1" x14ac:dyDescent="0.35">
      <c r="A194" s="568" t="s">
        <v>468</v>
      </c>
      <c r="B194" s="548">
        <v>4.9406564584124654E-324</v>
      </c>
      <c r="C194" s="548">
        <v>86.720299999999995</v>
      </c>
      <c r="D194" s="549">
        <v>86.720299999999995</v>
      </c>
      <c r="E194" s="558" t="s">
        <v>287</v>
      </c>
      <c r="F194" s="548">
        <v>0</v>
      </c>
      <c r="G194" s="549">
        <v>0</v>
      </c>
      <c r="H194" s="551">
        <v>4.9406564584124654E-324</v>
      </c>
      <c r="I194" s="548">
        <v>1.9762625833649862E-323</v>
      </c>
      <c r="J194" s="549">
        <v>1.9762625833649862E-323</v>
      </c>
      <c r="K194" s="559" t="s">
        <v>288</v>
      </c>
    </row>
    <row r="195" spans="1:11" ht="14.4" customHeight="1" thickBot="1" x14ac:dyDescent="0.35">
      <c r="A195" s="569" t="s">
        <v>469</v>
      </c>
      <c r="B195" s="553">
        <v>4.9406564584124654E-324</v>
      </c>
      <c r="C195" s="553">
        <v>86.720299999999995</v>
      </c>
      <c r="D195" s="554">
        <v>86.720299999999995</v>
      </c>
      <c r="E195" s="555" t="s">
        <v>287</v>
      </c>
      <c r="F195" s="553">
        <v>0</v>
      </c>
      <c r="G195" s="554">
        <v>0</v>
      </c>
      <c r="H195" s="556">
        <v>4.9406564584124654E-324</v>
      </c>
      <c r="I195" s="553">
        <v>1.9762625833649862E-323</v>
      </c>
      <c r="J195" s="554">
        <v>1.9762625833649862E-323</v>
      </c>
      <c r="K195" s="557" t="s">
        <v>288</v>
      </c>
    </row>
    <row r="196" spans="1:11" ht="14.4" customHeight="1" thickBot="1" x14ac:dyDescent="0.35">
      <c r="A196" s="570" t="s">
        <v>470</v>
      </c>
      <c r="B196" s="548">
        <v>4.9406564584124654E-324</v>
      </c>
      <c r="C196" s="548">
        <v>86.720299999999995</v>
      </c>
      <c r="D196" s="549">
        <v>86.720299999999995</v>
      </c>
      <c r="E196" s="558" t="s">
        <v>287</v>
      </c>
      <c r="F196" s="548">
        <v>0</v>
      </c>
      <c r="G196" s="549">
        <v>0</v>
      </c>
      <c r="H196" s="551">
        <v>4.9406564584124654E-324</v>
      </c>
      <c r="I196" s="548">
        <v>1.9762625833649862E-323</v>
      </c>
      <c r="J196" s="549">
        <v>1.9762625833649862E-323</v>
      </c>
      <c r="K196" s="559" t="s">
        <v>288</v>
      </c>
    </row>
    <row r="197" spans="1:11" ht="14.4" customHeight="1" thickBot="1" x14ac:dyDescent="0.35">
      <c r="A197" s="568" t="s">
        <v>471</v>
      </c>
      <c r="B197" s="548">
        <v>1028.1542546329299</v>
      </c>
      <c r="C197" s="548">
        <v>1036.9439600000001</v>
      </c>
      <c r="D197" s="549">
        <v>8.7897053670660004</v>
      </c>
      <c r="E197" s="550">
        <v>1.008549014243</v>
      </c>
      <c r="F197" s="548">
        <v>0</v>
      </c>
      <c r="G197" s="549">
        <v>0</v>
      </c>
      <c r="H197" s="551">
        <v>4.9406564584124654E-324</v>
      </c>
      <c r="I197" s="548">
        <v>1.9762625833649862E-323</v>
      </c>
      <c r="J197" s="549">
        <v>1.9762625833649862E-323</v>
      </c>
      <c r="K197" s="559" t="s">
        <v>288</v>
      </c>
    </row>
    <row r="198" spans="1:11" ht="14.4" customHeight="1" thickBot="1" x14ac:dyDescent="0.35">
      <c r="A198" s="569" t="s">
        <v>472</v>
      </c>
      <c r="B198" s="553">
        <v>0</v>
      </c>
      <c r="C198" s="553">
        <v>138.57549</v>
      </c>
      <c r="D198" s="554">
        <v>138.57549</v>
      </c>
      <c r="E198" s="555" t="s">
        <v>288</v>
      </c>
      <c r="F198" s="553">
        <v>0</v>
      </c>
      <c r="G198" s="554">
        <v>0</v>
      </c>
      <c r="H198" s="556">
        <v>4.9406564584124654E-324</v>
      </c>
      <c r="I198" s="553">
        <v>1.9762625833649862E-323</v>
      </c>
      <c r="J198" s="554">
        <v>1.9762625833649862E-323</v>
      </c>
      <c r="K198" s="557" t="s">
        <v>288</v>
      </c>
    </row>
    <row r="199" spans="1:11" ht="14.4" customHeight="1" thickBot="1" x14ac:dyDescent="0.35">
      <c r="A199" s="570" t="s">
        <v>473</v>
      </c>
      <c r="B199" s="548">
        <v>0</v>
      </c>
      <c r="C199" s="548">
        <v>138.57549</v>
      </c>
      <c r="D199" s="549">
        <v>138.57549</v>
      </c>
      <c r="E199" s="558" t="s">
        <v>288</v>
      </c>
      <c r="F199" s="548">
        <v>0</v>
      </c>
      <c r="G199" s="549">
        <v>0</v>
      </c>
      <c r="H199" s="551">
        <v>4.9406564584124654E-324</v>
      </c>
      <c r="I199" s="548">
        <v>1.9762625833649862E-323</v>
      </c>
      <c r="J199" s="549">
        <v>1.9762625833649862E-323</v>
      </c>
      <c r="K199" s="559" t="s">
        <v>288</v>
      </c>
    </row>
    <row r="200" spans="1:11" ht="14.4" customHeight="1" thickBot="1" x14ac:dyDescent="0.35">
      <c r="A200" s="569" t="s">
        <v>474</v>
      </c>
      <c r="B200" s="553">
        <v>1028.1542546329299</v>
      </c>
      <c r="C200" s="553">
        <v>898.36847</v>
      </c>
      <c r="D200" s="554">
        <v>-129.785784632933</v>
      </c>
      <c r="E200" s="560">
        <v>0.87376817821999997</v>
      </c>
      <c r="F200" s="553">
        <v>0</v>
      </c>
      <c r="G200" s="554">
        <v>0</v>
      </c>
      <c r="H200" s="556">
        <v>4.9406564584124654E-324</v>
      </c>
      <c r="I200" s="553">
        <v>1.9762625833649862E-323</v>
      </c>
      <c r="J200" s="554">
        <v>1.9762625833649862E-323</v>
      </c>
      <c r="K200" s="557" t="s">
        <v>288</v>
      </c>
    </row>
    <row r="201" spans="1:11" ht="14.4" customHeight="1" thickBot="1" x14ac:dyDescent="0.35">
      <c r="A201" s="570" t="s">
        <v>475</v>
      </c>
      <c r="B201" s="548">
        <v>0</v>
      </c>
      <c r="C201" s="548">
        <v>657.92657999999994</v>
      </c>
      <c r="D201" s="549">
        <v>657.92657999999994</v>
      </c>
      <c r="E201" s="558" t="s">
        <v>288</v>
      </c>
      <c r="F201" s="548">
        <v>0</v>
      </c>
      <c r="G201" s="549">
        <v>0</v>
      </c>
      <c r="H201" s="551">
        <v>4.9406564584124654E-324</v>
      </c>
      <c r="I201" s="548">
        <v>1.9762625833649862E-323</v>
      </c>
      <c r="J201" s="549">
        <v>1.9762625833649862E-323</v>
      </c>
      <c r="K201" s="559" t="s">
        <v>288</v>
      </c>
    </row>
    <row r="202" spans="1:11" ht="14.4" customHeight="1" thickBot="1" x14ac:dyDescent="0.35">
      <c r="A202" s="570" t="s">
        <v>476</v>
      </c>
      <c r="B202" s="548">
        <v>0</v>
      </c>
      <c r="C202" s="548">
        <v>3.1339999999999999</v>
      </c>
      <c r="D202" s="549">
        <v>3.1339999999999999</v>
      </c>
      <c r="E202" s="558" t="s">
        <v>288</v>
      </c>
      <c r="F202" s="548">
        <v>0</v>
      </c>
      <c r="G202" s="549">
        <v>0</v>
      </c>
      <c r="H202" s="551">
        <v>4.9406564584124654E-324</v>
      </c>
      <c r="I202" s="548">
        <v>1.9762625833649862E-323</v>
      </c>
      <c r="J202" s="549">
        <v>1.9762625833649862E-323</v>
      </c>
      <c r="K202" s="559" t="s">
        <v>288</v>
      </c>
    </row>
    <row r="203" spans="1:11" ht="14.4" customHeight="1" thickBot="1" x14ac:dyDescent="0.35">
      <c r="A203" s="570" t="s">
        <v>477</v>
      </c>
      <c r="B203" s="548">
        <v>0</v>
      </c>
      <c r="C203" s="548">
        <v>53.624580000000002</v>
      </c>
      <c r="D203" s="549">
        <v>53.624580000000002</v>
      </c>
      <c r="E203" s="558" t="s">
        <v>288</v>
      </c>
      <c r="F203" s="548">
        <v>0</v>
      </c>
      <c r="G203" s="549">
        <v>0</v>
      </c>
      <c r="H203" s="551">
        <v>4.9406564584124654E-324</v>
      </c>
      <c r="I203" s="548">
        <v>1.9762625833649862E-323</v>
      </c>
      <c r="J203" s="549">
        <v>1.9762625833649862E-323</v>
      </c>
      <c r="K203" s="559" t="s">
        <v>288</v>
      </c>
    </row>
    <row r="204" spans="1:11" ht="14.4" customHeight="1" thickBot="1" x14ac:dyDescent="0.35">
      <c r="A204" s="570" t="s">
        <v>478</v>
      </c>
      <c r="B204" s="548">
        <v>0</v>
      </c>
      <c r="C204" s="548">
        <v>111.75474</v>
      </c>
      <c r="D204" s="549">
        <v>111.75474</v>
      </c>
      <c r="E204" s="558" t="s">
        <v>288</v>
      </c>
      <c r="F204" s="548">
        <v>0</v>
      </c>
      <c r="G204" s="549">
        <v>0</v>
      </c>
      <c r="H204" s="551">
        <v>4.9406564584124654E-324</v>
      </c>
      <c r="I204" s="548">
        <v>1.9762625833649862E-323</v>
      </c>
      <c r="J204" s="549">
        <v>1.9762625833649862E-323</v>
      </c>
      <c r="K204" s="559" t="s">
        <v>288</v>
      </c>
    </row>
    <row r="205" spans="1:11" ht="14.4" customHeight="1" thickBot="1" x14ac:dyDescent="0.35">
      <c r="A205" s="570" t="s">
        <v>479</v>
      </c>
      <c r="B205" s="548">
        <v>0</v>
      </c>
      <c r="C205" s="548">
        <v>71.928569999999993</v>
      </c>
      <c r="D205" s="549">
        <v>71.928569999999993</v>
      </c>
      <c r="E205" s="558" t="s">
        <v>288</v>
      </c>
      <c r="F205" s="548">
        <v>0</v>
      </c>
      <c r="G205" s="549">
        <v>0</v>
      </c>
      <c r="H205" s="551">
        <v>4.9406564584124654E-324</v>
      </c>
      <c r="I205" s="548">
        <v>1.9762625833649862E-323</v>
      </c>
      <c r="J205" s="549">
        <v>1.9762625833649862E-323</v>
      </c>
      <c r="K205" s="559" t="s">
        <v>288</v>
      </c>
    </row>
    <row r="206" spans="1:11" ht="14.4" customHeight="1" thickBot="1" x14ac:dyDescent="0.35">
      <c r="A206" s="573" t="s">
        <v>480</v>
      </c>
      <c r="B206" s="553">
        <v>2.5730395478869998</v>
      </c>
      <c r="C206" s="553">
        <v>242.40706</v>
      </c>
      <c r="D206" s="554">
        <v>239.83402045211301</v>
      </c>
      <c r="E206" s="560">
        <v>94.210390275210003</v>
      </c>
      <c r="F206" s="553">
        <v>2.5730395478869998</v>
      </c>
      <c r="G206" s="554">
        <v>0.85767984929499996</v>
      </c>
      <c r="H206" s="556">
        <v>4.9406564584124654E-324</v>
      </c>
      <c r="I206" s="553">
        <v>1.9762625833649862E-323</v>
      </c>
      <c r="J206" s="554">
        <v>-0.85767984929499996</v>
      </c>
      <c r="K206" s="561">
        <v>9.8813129168249309E-324</v>
      </c>
    </row>
    <row r="207" spans="1:11" ht="14.4" customHeight="1" thickBot="1" x14ac:dyDescent="0.35">
      <c r="A207" s="569" t="s">
        <v>481</v>
      </c>
      <c r="B207" s="553">
        <v>0</v>
      </c>
      <c r="C207" s="553">
        <v>1.226E-2</v>
      </c>
      <c r="D207" s="554">
        <v>1.226E-2</v>
      </c>
      <c r="E207" s="555" t="s">
        <v>288</v>
      </c>
      <c r="F207" s="553">
        <v>0</v>
      </c>
      <c r="G207" s="554">
        <v>0</v>
      </c>
      <c r="H207" s="556">
        <v>4.9406564584124654E-324</v>
      </c>
      <c r="I207" s="553">
        <v>1.9762625833649862E-323</v>
      </c>
      <c r="J207" s="554">
        <v>1.9762625833649862E-323</v>
      </c>
      <c r="K207" s="557" t="s">
        <v>288</v>
      </c>
    </row>
    <row r="208" spans="1:11" ht="14.4" customHeight="1" thickBot="1" x14ac:dyDescent="0.35">
      <c r="A208" s="570" t="s">
        <v>482</v>
      </c>
      <c r="B208" s="548">
        <v>0</v>
      </c>
      <c r="C208" s="548">
        <v>1.6000000000000001E-4</v>
      </c>
      <c r="D208" s="549">
        <v>1.6000000000000001E-4</v>
      </c>
      <c r="E208" s="558" t="s">
        <v>288</v>
      </c>
      <c r="F208" s="548">
        <v>0</v>
      </c>
      <c r="G208" s="549">
        <v>0</v>
      </c>
      <c r="H208" s="551">
        <v>4.9406564584124654E-324</v>
      </c>
      <c r="I208" s="548">
        <v>1.9762625833649862E-323</v>
      </c>
      <c r="J208" s="549">
        <v>1.9762625833649862E-323</v>
      </c>
      <c r="K208" s="559" t="s">
        <v>288</v>
      </c>
    </row>
    <row r="209" spans="1:11" ht="14.4" customHeight="1" thickBot="1" x14ac:dyDescent="0.35">
      <c r="A209" s="570" t="s">
        <v>483</v>
      </c>
      <c r="B209" s="548">
        <v>4.9406564584124654E-324</v>
      </c>
      <c r="C209" s="548">
        <v>1.21E-2</v>
      </c>
      <c r="D209" s="549">
        <v>1.21E-2</v>
      </c>
      <c r="E209" s="558" t="s">
        <v>287</v>
      </c>
      <c r="F209" s="548">
        <v>0</v>
      </c>
      <c r="G209" s="549">
        <v>0</v>
      </c>
      <c r="H209" s="551">
        <v>4.9406564584124654E-324</v>
      </c>
      <c r="I209" s="548">
        <v>1.9762625833649862E-323</v>
      </c>
      <c r="J209" s="549">
        <v>1.9762625833649862E-323</v>
      </c>
      <c r="K209" s="559" t="s">
        <v>288</v>
      </c>
    </row>
    <row r="210" spans="1:11" ht="14.4" customHeight="1" thickBot="1" x14ac:dyDescent="0.35">
      <c r="A210" s="569" t="s">
        <v>484</v>
      </c>
      <c r="B210" s="553">
        <v>2.5730395478869998</v>
      </c>
      <c r="C210" s="553">
        <v>5.3587999999999996</v>
      </c>
      <c r="D210" s="554">
        <v>2.7857604521120001</v>
      </c>
      <c r="E210" s="560">
        <v>2.0826730022079998</v>
      </c>
      <c r="F210" s="553">
        <v>2.5730395478869998</v>
      </c>
      <c r="G210" s="554">
        <v>0.85767984929499996</v>
      </c>
      <c r="H210" s="556">
        <v>4.9406564584124654E-324</v>
      </c>
      <c r="I210" s="553">
        <v>1.9762625833649862E-323</v>
      </c>
      <c r="J210" s="554">
        <v>-0.85767984929499996</v>
      </c>
      <c r="K210" s="561">
        <v>9.8813129168249309E-324</v>
      </c>
    </row>
    <row r="211" spans="1:11" ht="14.4" customHeight="1" thickBot="1" x14ac:dyDescent="0.35">
      <c r="A211" s="570" t="s">
        <v>485</v>
      </c>
      <c r="B211" s="548">
        <v>0</v>
      </c>
      <c r="C211" s="548">
        <v>0.89600000000000002</v>
      </c>
      <c r="D211" s="549">
        <v>0.89600000000000002</v>
      </c>
      <c r="E211" s="558" t="s">
        <v>288</v>
      </c>
      <c r="F211" s="548">
        <v>0</v>
      </c>
      <c r="G211" s="549">
        <v>0</v>
      </c>
      <c r="H211" s="551">
        <v>4.9406564584124654E-324</v>
      </c>
      <c r="I211" s="548">
        <v>1.9762625833649862E-323</v>
      </c>
      <c r="J211" s="549">
        <v>1.9762625833649862E-323</v>
      </c>
      <c r="K211" s="559" t="s">
        <v>288</v>
      </c>
    </row>
    <row r="212" spans="1:11" ht="14.4" customHeight="1" thickBot="1" x14ac:dyDescent="0.35">
      <c r="A212" s="570" t="s">
        <v>486</v>
      </c>
      <c r="B212" s="548">
        <v>2.5730395478869998</v>
      </c>
      <c r="C212" s="548">
        <v>4.4627999999999997</v>
      </c>
      <c r="D212" s="549">
        <v>1.8897604521119999</v>
      </c>
      <c r="E212" s="550">
        <v>1.7344467183429999</v>
      </c>
      <c r="F212" s="548">
        <v>2.5730395478869998</v>
      </c>
      <c r="G212" s="549">
        <v>0.85767984929499996</v>
      </c>
      <c r="H212" s="551">
        <v>4.9406564584124654E-324</v>
      </c>
      <c r="I212" s="548">
        <v>1.9762625833649862E-323</v>
      </c>
      <c r="J212" s="549">
        <v>-0.85767984929499996</v>
      </c>
      <c r="K212" s="552">
        <v>9.8813129168249309E-324</v>
      </c>
    </row>
    <row r="213" spans="1:11" ht="14.4" customHeight="1" thickBot="1" x14ac:dyDescent="0.35">
      <c r="A213" s="569" t="s">
        <v>487</v>
      </c>
      <c r="B213" s="553">
        <v>0</v>
      </c>
      <c r="C213" s="553">
        <v>237.036</v>
      </c>
      <c r="D213" s="554">
        <v>237.036</v>
      </c>
      <c r="E213" s="555" t="s">
        <v>288</v>
      </c>
      <c r="F213" s="553">
        <v>0</v>
      </c>
      <c r="G213" s="554">
        <v>0</v>
      </c>
      <c r="H213" s="556">
        <v>4.9406564584124654E-324</v>
      </c>
      <c r="I213" s="553">
        <v>1.9762625833649862E-323</v>
      </c>
      <c r="J213" s="554">
        <v>1.9762625833649862E-323</v>
      </c>
      <c r="K213" s="557" t="s">
        <v>288</v>
      </c>
    </row>
    <row r="214" spans="1:11" ht="14.4" customHeight="1" thickBot="1" x14ac:dyDescent="0.35">
      <c r="A214" s="570" t="s">
        <v>488</v>
      </c>
      <c r="B214" s="548">
        <v>0</v>
      </c>
      <c r="C214" s="548">
        <v>237.036</v>
      </c>
      <c r="D214" s="549">
        <v>237.036</v>
      </c>
      <c r="E214" s="558" t="s">
        <v>288</v>
      </c>
      <c r="F214" s="548">
        <v>0</v>
      </c>
      <c r="G214" s="549">
        <v>0</v>
      </c>
      <c r="H214" s="551">
        <v>4.9406564584124654E-324</v>
      </c>
      <c r="I214" s="548">
        <v>1.9762625833649862E-323</v>
      </c>
      <c r="J214" s="549">
        <v>1.9762625833649862E-323</v>
      </c>
      <c r="K214" s="559" t="s">
        <v>288</v>
      </c>
    </row>
    <row r="215" spans="1:11" ht="14.4" customHeight="1" thickBot="1" x14ac:dyDescent="0.35">
      <c r="A215" s="567" t="s">
        <v>489</v>
      </c>
      <c r="B215" s="548">
        <v>4.9406564584124654E-324</v>
      </c>
      <c r="C215" s="548">
        <v>13.4</v>
      </c>
      <c r="D215" s="549">
        <v>13.4</v>
      </c>
      <c r="E215" s="558" t="s">
        <v>287</v>
      </c>
      <c r="F215" s="548">
        <v>81</v>
      </c>
      <c r="G215" s="549">
        <v>27</v>
      </c>
      <c r="H215" s="551">
        <v>4.9406564584124654E-324</v>
      </c>
      <c r="I215" s="548">
        <v>1.9762625833649862E-323</v>
      </c>
      <c r="J215" s="549">
        <v>-27</v>
      </c>
      <c r="K215" s="552">
        <v>0</v>
      </c>
    </row>
    <row r="216" spans="1:11" ht="14.4" customHeight="1" thickBot="1" x14ac:dyDescent="0.35">
      <c r="A216" s="573" t="s">
        <v>490</v>
      </c>
      <c r="B216" s="553">
        <v>4.9406564584124654E-324</v>
      </c>
      <c r="C216" s="553">
        <v>13.4</v>
      </c>
      <c r="D216" s="554">
        <v>13.4</v>
      </c>
      <c r="E216" s="555" t="s">
        <v>287</v>
      </c>
      <c r="F216" s="553">
        <v>81</v>
      </c>
      <c r="G216" s="554">
        <v>27</v>
      </c>
      <c r="H216" s="556">
        <v>4.9406564584124654E-324</v>
      </c>
      <c r="I216" s="553">
        <v>1.9762625833649862E-323</v>
      </c>
      <c r="J216" s="554">
        <v>-27</v>
      </c>
      <c r="K216" s="561">
        <v>0</v>
      </c>
    </row>
    <row r="217" spans="1:11" ht="14.4" customHeight="1" thickBot="1" x14ac:dyDescent="0.35">
      <c r="A217" s="569" t="s">
        <v>491</v>
      </c>
      <c r="B217" s="553">
        <v>4.9406564584124654E-324</v>
      </c>
      <c r="C217" s="553">
        <v>13.4</v>
      </c>
      <c r="D217" s="554">
        <v>13.4</v>
      </c>
      <c r="E217" s="555" t="s">
        <v>287</v>
      </c>
      <c r="F217" s="553">
        <v>81</v>
      </c>
      <c r="G217" s="554">
        <v>27</v>
      </c>
      <c r="H217" s="556">
        <v>4.9406564584124654E-324</v>
      </c>
      <c r="I217" s="553">
        <v>1.9762625833649862E-323</v>
      </c>
      <c r="J217" s="554">
        <v>-27</v>
      </c>
      <c r="K217" s="561">
        <v>0</v>
      </c>
    </row>
    <row r="218" spans="1:11" ht="14.4" customHeight="1" thickBot="1" x14ac:dyDescent="0.35">
      <c r="A218" s="570" t="s">
        <v>492</v>
      </c>
      <c r="B218" s="548">
        <v>4.9406564584124654E-324</v>
      </c>
      <c r="C218" s="548">
        <v>13.4</v>
      </c>
      <c r="D218" s="549">
        <v>13.4</v>
      </c>
      <c r="E218" s="558" t="s">
        <v>287</v>
      </c>
      <c r="F218" s="548">
        <v>81</v>
      </c>
      <c r="G218" s="549">
        <v>27</v>
      </c>
      <c r="H218" s="551">
        <v>4.9406564584124654E-324</v>
      </c>
      <c r="I218" s="548">
        <v>1.9762625833649862E-323</v>
      </c>
      <c r="J218" s="549">
        <v>-27</v>
      </c>
      <c r="K218" s="552">
        <v>0</v>
      </c>
    </row>
    <row r="219" spans="1:11" ht="14.4" customHeight="1" thickBot="1" x14ac:dyDescent="0.35">
      <c r="A219" s="566" t="s">
        <v>493</v>
      </c>
      <c r="B219" s="548">
        <v>10752.6530194631</v>
      </c>
      <c r="C219" s="548">
        <v>10286.773090000001</v>
      </c>
      <c r="D219" s="549">
        <v>-465.87992946314802</v>
      </c>
      <c r="E219" s="550">
        <v>0.95667302491499995</v>
      </c>
      <c r="F219" s="548">
        <v>10284.010632265399</v>
      </c>
      <c r="G219" s="549">
        <v>3428.0035440884599</v>
      </c>
      <c r="H219" s="551">
        <v>886.13973999999996</v>
      </c>
      <c r="I219" s="548">
        <v>3637.73774</v>
      </c>
      <c r="J219" s="549">
        <v>209.734195911538</v>
      </c>
      <c r="K219" s="552">
        <v>0.35372753588799999</v>
      </c>
    </row>
    <row r="220" spans="1:11" ht="14.4" customHeight="1" thickBot="1" x14ac:dyDescent="0.35">
      <c r="A220" s="571" t="s">
        <v>494</v>
      </c>
      <c r="B220" s="553">
        <v>10752.6530194631</v>
      </c>
      <c r="C220" s="553">
        <v>10286.773090000001</v>
      </c>
      <c r="D220" s="554">
        <v>-465.87992946314802</v>
      </c>
      <c r="E220" s="560">
        <v>0.95667302491499995</v>
      </c>
      <c r="F220" s="553">
        <v>10284.010632265399</v>
      </c>
      <c r="G220" s="554">
        <v>3428.0035440884599</v>
      </c>
      <c r="H220" s="556">
        <v>886.13973999999996</v>
      </c>
      <c r="I220" s="553">
        <v>3637.73774</v>
      </c>
      <c r="J220" s="554">
        <v>209.734195911538</v>
      </c>
      <c r="K220" s="561">
        <v>0.35372753588799999</v>
      </c>
    </row>
    <row r="221" spans="1:11" ht="14.4" customHeight="1" thickBot="1" x14ac:dyDescent="0.35">
      <c r="A221" s="573" t="s">
        <v>35</v>
      </c>
      <c r="B221" s="553">
        <v>10752.6530194631</v>
      </c>
      <c r="C221" s="553">
        <v>10286.773090000001</v>
      </c>
      <c r="D221" s="554">
        <v>-465.87992946314802</v>
      </c>
      <c r="E221" s="560">
        <v>0.95667302491499995</v>
      </c>
      <c r="F221" s="553">
        <v>10284.010632265399</v>
      </c>
      <c r="G221" s="554">
        <v>3428.0035440884599</v>
      </c>
      <c r="H221" s="556">
        <v>886.13973999999996</v>
      </c>
      <c r="I221" s="553">
        <v>3637.73774</v>
      </c>
      <c r="J221" s="554">
        <v>209.734195911538</v>
      </c>
      <c r="K221" s="561">
        <v>0.35372753588799999</v>
      </c>
    </row>
    <row r="222" spans="1:11" ht="14.4" customHeight="1" thickBot="1" x14ac:dyDescent="0.35">
      <c r="A222" s="569" t="s">
        <v>495</v>
      </c>
      <c r="B222" s="553">
        <v>70.999999999999005</v>
      </c>
      <c r="C222" s="553">
        <v>85.2453</v>
      </c>
      <c r="D222" s="554">
        <v>14.2453</v>
      </c>
      <c r="E222" s="560">
        <v>1.2006380281689999</v>
      </c>
      <c r="F222" s="553">
        <v>37</v>
      </c>
      <c r="G222" s="554">
        <v>12.333333333333</v>
      </c>
      <c r="H222" s="556">
        <v>6.8967499999999999</v>
      </c>
      <c r="I222" s="553">
        <v>27.587</v>
      </c>
      <c r="J222" s="554">
        <v>15.253666666666</v>
      </c>
      <c r="K222" s="561">
        <v>0.74559459459400002</v>
      </c>
    </row>
    <row r="223" spans="1:11" ht="14.4" customHeight="1" thickBot="1" x14ac:dyDescent="0.35">
      <c r="A223" s="570" t="s">
        <v>496</v>
      </c>
      <c r="B223" s="548">
        <v>70.999999999999005</v>
      </c>
      <c r="C223" s="548">
        <v>85.2453</v>
      </c>
      <c r="D223" s="549">
        <v>14.2453</v>
      </c>
      <c r="E223" s="550">
        <v>1.2006380281689999</v>
      </c>
      <c r="F223" s="548">
        <v>37</v>
      </c>
      <c r="G223" s="549">
        <v>12.333333333333</v>
      </c>
      <c r="H223" s="551">
        <v>6.8967499999999999</v>
      </c>
      <c r="I223" s="548">
        <v>27.587</v>
      </c>
      <c r="J223" s="549">
        <v>15.253666666666</v>
      </c>
      <c r="K223" s="552">
        <v>0.74559459459400002</v>
      </c>
    </row>
    <row r="224" spans="1:11" ht="14.4" customHeight="1" thickBot="1" x14ac:dyDescent="0.35">
      <c r="A224" s="569" t="s">
        <v>497</v>
      </c>
      <c r="B224" s="553">
        <v>167.19667146743299</v>
      </c>
      <c r="C224" s="553">
        <v>64.483000000000004</v>
      </c>
      <c r="D224" s="554">
        <v>-102.713671467433</v>
      </c>
      <c r="E224" s="560">
        <v>0.38567155335100001</v>
      </c>
      <c r="F224" s="553">
        <v>75.010632265381005</v>
      </c>
      <c r="G224" s="554">
        <v>25.00354408846</v>
      </c>
      <c r="H224" s="556">
        <v>3.7210000000000001</v>
      </c>
      <c r="I224" s="553">
        <v>36.170999999999999</v>
      </c>
      <c r="J224" s="554">
        <v>11.167455911538999</v>
      </c>
      <c r="K224" s="561">
        <v>0.48221163997099997</v>
      </c>
    </row>
    <row r="225" spans="1:11" ht="14.4" customHeight="1" thickBot="1" x14ac:dyDescent="0.35">
      <c r="A225" s="570" t="s">
        <v>498</v>
      </c>
      <c r="B225" s="548">
        <v>167.19667146743299</v>
      </c>
      <c r="C225" s="548">
        <v>64.483000000000004</v>
      </c>
      <c r="D225" s="549">
        <v>-102.713671467433</v>
      </c>
      <c r="E225" s="550">
        <v>0.38567155335100001</v>
      </c>
      <c r="F225" s="548">
        <v>75.010632265381005</v>
      </c>
      <c r="G225" s="549">
        <v>25.00354408846</v>
      </c>
      <c r="H225" s="551">
        <v>3.7210000000000001</v>
      </c>
      <c r="I225" s="548">
        <v>36.170999999999999</v>
      </c>
      <c r="J225" s="549">
        <v>11.167455911538999</v>
      </c>
      <c r="K225" s="552">
        <v>0.48221163997099997</v>
      </c>
    </row>
    <row r="226" spans="1:11" ht="14.4" customHeight="1" thickBot="1" x14ac:dyDescent="0.35">
      <c r="A226" s="569" t="s">
        <v>499</v>
      </c>
      <c r="B226" s="553">
        <v>1231.4563479958299</v>
      </c>
      <c r="C226" s="553">
        <v>1190.5940000000001</v>
      </c>
      <c r="D226" s="554">
        <v>-40.862347995834</v>
      </c>
      <c r="E226" s="560">
        <v>0.96681786726499996</v>
      </c>
      <c r="F226" s="553">
        <v>1297</v>
      </c>
      <c r="G226" s="554">
        <v>432.33333333333297</v>
      </c>
      <c r="H226" s="556">
        <v>117.1454</v>
      </c>
      <c r="I226" s="553">
        <v>429.0865</v>
      </c>
      <c r="J226" s="554">
        <v>-3.2468333333329999</v>
      </c>
      <c r="K226" s="561">
        <v>0.33082999228900001</v>
      </c>
    </row>
    <row r="227" spans="1:11" ht="14.4" customHeight="1" thickBot="1" x14ac:dyDescent="0.35">
      <c r="A227" s="570" t="s">
        <v>500</v>
      </c>
      <c r="B227" s="548">
        <v>1231.4563479958299</v>
      </c>
      <c r="C227" s="548">
        <v>1190.5940000000001</v>
      </c>
      <c r="D227" s="549">
        <v>-40.862347995834</v>
      </c>
      <c r="E227" s="550">
        <v>0.96681786726499996</v>
      </c>
      <c r="F227" s="548">
        <v>1297</v>
      </c>
      <c r="G227" s="549">
        <v>432.33333333333297</v>
      </c>
      <c r="H227" s="551">
        <v>117.1454</v>
      </c>
      <c r="I227" s="548">
        <v>429.0865</v>
      </c>
      <c r="J227" s="549">
        <v>-3.2468333333329999</v>
      </c>
      <c r="K227" s="552">
        <v>0.33082999228900001</v>
      </c>
    </row>
    <row r="228" spans="1:11" ht="14.4" customHeight="1" thickBot="1" x14ac:dyDescent="0.35">
      <c r="A228" s="569" t="s">
        <v>501</v>
      </c>
      <c r="B228" s="553">
        <v>0</v>
      </c>
      <c r="C228" s="553">
        <v>4.9029999999999996</v>
      </c>
      <c r="D228" s="554">
        <v>4.9029999999999996</v>
      </c>
      <c r="E228" s="555" t="s">
        <v>288</v>
      </c>
      <c r="F228" s="553">
        <v>4.9406564584124654E-324</v>
      </c>
      <c r="G228" s="554">
        <v>0</v>
      </c>
      <c r="H228" s="556">
        <v>0.224</v>
      </c>
      <c r="I228" s="553">
        <v>1.4870000000000001</v>
      </c>
      <c r="J228" s="554">
        <v>1.4870000000000001</v>
      </c>
      <c r="K228" s="557" t="s">
        <v>287</v>
      </c>
    </row>
    <row r="229" spans="1:11" ht="14.4" customHeight="1" thickBot="1" x14ac:dyDescent="0.35">
      <c r="A229" s="570" t="s">
        <v>502</v>
      </c>
      <c r="B229" s="548">
        <v>0</v>
      </c>
      <c r="C229" s="548">
        <v>4.9029999999999996</v>
      </c>
      <c r="D229" s="549">
        <v>4.9029999999999996</v>
      </c>
      <c r="E229" s="558" t="s">
        <v>288</v>
      </c>
      <c r="F229" s="548">
        <v>4.9406564584124654E-324</v>
      </c>
      <c r="G229" s="549">
        <v>0</v>
      </c>
      <c r="H229" s="551">
        <v>0.224</v>
      </c>
      <c r="I229" s="548">
        <v>1.4870000000000001</v>
      </c>
      <c r="J229" s="549">
        <v>1.4870000000000001</v>
      </c>
      <c r="K229" s="559" t="s">
        <v>287</v>
      </c>
    </row>
    <row r="230" spans="1:11" ht="14.4" customHeight="1" thickBot="1" x14ac:dyDescent="0.35">
      <c r="A230" s="569" t="s">
        <v>503</v>
      </c>
      <c r="B230" s="553">
        <v>1108.99999999999</v>
      </c>
      <c r="C230" s="553">
        <v>982.77534000000003</v>
      </c>
      <c r="D230" s="554">
        <v>-126.224659999986</v>
      </c>
      <c r="E230" s="560">
        <v>0.88618155094600004</v>
      </c>
      <c r="F230" s="553">
        <v>1384</v>
      </c>
      <c r="G230" s="554">
        <v>461.33333333333297</v>
      </c>
      <c r="H230" s="556">
        <v>98.437799999999996</v>
      </c>
      <c r="I230" s="553">
        <v>319.14366999999999</v>
      </c>
      <c r="J230" s="554">
        <v>-142.18966333333401</v>
      </c>
      <c r="K230" s="561">
        <v>0.23059513728299999</v>
      </c>
    </row>
    <row r="231" spans="1:11" ht="14.4" customHeight="1" thickBot="1" x14ac:dyDescent="0.35">
      <c r="A231" s="570" t="s">
        <v>504</v>
      </c>
      <c r="B231" s="548">
        <v>1107.99999999999</v>
      </c>
      <c r="C231" s="548">
        <v>982.43514000000005</v>
      </c>
      <c r="D231" s="549">
        <v>-125.564859999986</v>
      </c>
      <c r="E231" s="550">
        <v>0.88667431407899999</v>
      </c>
      <c r="F231" s="548">
        <v>1366</v>
      </c>
      <c r="G231" s="549">
        <v>455.33333333333297</v>
      </c>
      <c r="H231" s="551">
        <v>96.885930000000002</v>
      </c>
      <c r="I231" s="548">
        <v>312.93606999999997</v>
      </c>
      <c r="J231" s="549">
        <v>-142.397263333334</v>
      </c>
      <c r="K231" s="552">
        <v>0.22908936310299999</v>
      </c>
    </row>
    <row r="232" spans="1:11" ht="14.4" customHeight="1" thickBot="1" x14ac:dyDescent="0.35">
      <c r="A232" s="570" t="s">
        <v>505</v>
      </c>
      <c r="B232" s="548">
        <v>0.99999999999900002</v>
      </c>
      <c r="C232" s="548">
        <v>0.3402</v>
      </c>
      <c r="D232" s="549">
        <v>-0.65979999999899996</v>
      </c>
      <c r="E232" s="550">
        <v>0.3402</v>
      </c>
      <c r="F232" s="548">
        <v>18</v>
      </c>
      <c r="G232" s="549">
        <v>6</v>
      </c>
      <c r="H232" s="551">
        <v>1.5518700000000001</v>
      </c>
      <c r="I232" s="548">
        <v>6.2076000000000002</v>
      </c>
      <c r="J232" s="549">
        <v>0.20760000000000001</v>
      </c>
      <c r="K232" s="552">
        <v>0.34486666666600002</v>
      </c>
    </row>
    <row r="233" spans="1:11" ht="14.4" customHeight="1" thickBot="1" x14ac:dyDescent="0.35">
      <c r="A233" s="569" t="s">
        <v>506</v>
      </c>
      <c r="B233" s="553">
        <v>0</v>
      </c>
      <c r="C233" s="553">
        <v>1108.7452499999999</v>
      </c>
      <c r="D233" s="554">
        <v>1108.7452499999999</v>
      </c>
      <c r="E233" s="555" t="s">
        <v>288</v>
      </c>
      <c r="F233" s="553">
        <v>4.9406564584124654E-324</v>
      </c>
      <c r="G233" s="554">
        <v>0</v>
      </c>
      <c r="H233" s="556">
        <v>114.42256</v>
      </c>
      <c r="I233" s="553">
        <v>407.64431000000002</v>
      </c>
      <c r="J233" s="554">
        <v>407.64431000000002</v>
      </c>
      <c r="K233" s="557" t="s">
        <v>287</v>
      </c>
    </row>
    <row r="234" spans="1:11" ht="14.4" customHeight="1" thickBot="1" x14ac:dyDescent="0.35">
      <c r="A234" s="570" t="s">
        <v>507</v>
      </c>
      <c r="B234" s="548">
        <v>0</v>
      </c>
      <c r="C234" s="548">
        <v>1108.7452499999999</v>
      </c>
      <c r="D234" s="549">
        <v>1108.7452499999999</v>
      </c>
      <c r="E234" s="558" t="s">
        <v>288</v>
      </c>
      <c r="F234" s="548">
        <v>4.9406564584124654E-324</v>
      </c>
      <c r="G234" s="549">
        <v>0</v>
      </c>
      <c r="H234" s="551">
        <v>114.42256</v>
      </c>
      <c r="I234" s="548">
        <v>407.64431000000002</v>
      </c>
      <c r="J234" s="549">
        <v>407.64431000000002</v>
      </c>
      <c r="K234" s="559" t="s">
        <v>287</v>
      </c>
    </row>
    <row r="235" spans="1:11" ht="14.4" customHeight="1" thickBot="1" x14ac:dyDescent="0.35">
      <c r="A235" s="569" t="s">
        <v>508</v>
      </c>
      <c r="B235" s="553">
        <v>8173.9999999999</v>
      </c>
      <c r="C235" s="553">
        <v>6850.0272000000004</v>
      </c>
      <c r="D235" s="554">
        <v>-1323.9727999999</v>
      </c>
      <c r="E235" s="560">
        <v>0.83802632737899996</v>
      </c>
      <c r="F235" s="553">
        <v>7491</v>
      </c>
      <c r="G235" s="554">
        <v>2497</v>
      </c>
      <c r="H235" s="556">
        <v>545.29223000000002</v>
      </c>
      <c r="I235" s="553">
        <v>2416.6182600000002</v>
      </c>
      <c r="J235" s="554">
        <v>-80.381739999999994</v>
      </c>
      <c r="K235" s="561">
        <v>0.32260289146900001</v>
      </c>
    </row>
    <row r="236" spans="1:11" ht="14.4" customHeight="1" thickBot="1" x14ac:dyDescent="0.35">
      <c r="A236" s="570" t="s">
        <v>509</v>
      </c>
      <c r="B236" s="548">
        <v>8173.9999999999</v>
      </c>
      <c r="C236" s="548">
        <v>6850.0272000000004</v>
      </c>
      <c r="D236" s="549">
        <v>-1323.9727999999</v>
      </c>
      <c r="E236" s="550">
        <v>0.83802632737899996</v>
      </c>
      <c r="F236" s="548">
        <v>7491</v>
      </c>
      <c r="G236" s="549">
        <v>2497</v>
      </c>
      <c r="H236" s="551">
        <v>545.29223000000002</v>
      </c>
      <c r="I236" s="548">
        <v>2416.6182600000002</v>
      </c>
      <c r="J236" s="549">
        <v>-80.381739999999994</v>
      </c>
      <c r="K236" s="552">
        <v>0.32260289146900001</v>
      </c>
    </row>
    <row r="237" spans="1:11" ht="14.4" customHeight="1" thickBot="1" x14ac:dyDescent="0.35">
      <c r="A237" s="574" t="s">
        <v>510</v>
      </c>
      <c r="B237" s="553">
        <v>0</v>
      </c>
      <c r="C237" s="553">
        <v>18.684159999999999</v>
      </c>
      <c r="D237" s="554">
        <v>18.684159999999999</v>
      </c>
      <c r="E237" s="555" t="s">
        <v>288</v>
      </c>
      <c r="F237" s="553">
        <v>4.9406564584124654E-324</v>
      </c>
      <c r="G237" s="554">
        <v>0</v>
      </c>
      <c r="H237" s="556">
        <v>3.33534</v>
      </c>
      <c r="I237" s="553">
        <v>35.948390000000003</v>
      </c>
      <c r="J237" s="554">
        <v>35.948390000000003</v>
      </c>
      <c r="K237" s="557" t="s">
        <v>287</v>
      </c>
    </row>
    <row r="238" spans="1:11" ht="14.4" customHeight="1" thickBot="1" x14ac:dyDescent="0.35">
      <c r="A238" s="571" t="s">
        <v>511</v>
      </c>
      <c r="B238" s="553">
        <v>0</v>
      </c>
      <c r="C238" s="553">
        <v>18.684159999999999</v>
      </c>
      <c r="D238" s="554">
        <v>18.684159999999999</v>
      </c>
      <c r="E238" s="555" t="s">
        <v>288</v>
      </c>
      <c r="F238" s="553">
        <v>4.9406564584124654E-324</v>
      </c>
      <c r="G238" s="554">
        <v>0</v>
      </c>
      <c r="H238" s="556">
        <v>3.33534</v>
      </c>
      <c r="I238" s="553">
        <v>35.948390000000003</v>
      </c>
      <c r="J238" s="554">
        <v>35.948390000000003</v>
      </c>
      <c r="K238" s="557" t="s">
        <v>287</v>
      </c>
    </row>
    <row r="239" spans="1:11" ht="14.4" customHeight="1" thickBot="1" x14ac:dyDescent="0.35">
      <c r="A239" s="573" t="s">
        <v>512</v>
      </c>
      <c r="B239" s="553">
        <v>0</v>
      </c>
      <c r="C239" s="553">
        <v>18.684159999999999</v>
      </c>
      <c r="D239" s="554">
        <v>18.684159999999999</v>
      </c>
      <c r="E239" s="555" t="s">
        <v>288</v>
      </c>
      <c r="F239" s="553">
        <v>4.9406564584124654E-324</v>
      </c>
      <c r="G239" s="554">
        <v>0</v>
      </c>
      <c r="H239" s="556">
        <v>3.33534</v>
      </c>
      <c r="I239" s="553">
        <v>35.948390000000003</v>
      </c>
      <c r="J239" s="554">
        <v>35.948390000000003</v>
      </c>
      <c r="K239" s="557" t="s">
        <v>287</v>
      </c>
    </row>
    <row r="240" spans="1:11" ht="14.4" customHeight="1" thickBot="1" x14ac:dyDescent="0.35">
      <c r="A240" s="569" t="s">
        <v>513</v>
      </c>
      <c r="B240" s="553">
        <v>0</v>
      </c>
      <c r="C240" s="553">
        <v>18.684159999999999</v>
      </c>
      <c r="D240" s="554">
        <v>18.684159999999999</v>
      </c>
      <c r="E240" s="555" t="s">
        <v>288</v>
      </c>
      <c r="F240" s="553">
        <v>4.9406564584124654E-324</v>
      </c>
      <c r="G240" s="554">
        <v>0</v>
      </c>
      <c r="H240" s="556">
        <v>3.33534</v>
      </c>
      <c r="I240" s="553">
        <v>35.948390000000003</v>
      </c>
      <c r="J240" s="554">
        <v>35.948390000000003</v>
      </c>
      <c r="K240" s="557" t="s">
        <v>287</v>
      </c>
    </row>
    <row r="241" spans="1:11" ht="14.4" customHeight="1" thickBot="1" x14ac:dyDescent="0.35">
      <c r="A241" s="570" t="s">
        <v>514</v>
      </c>
      <c r="B241" s="548">
        <v>0</v>
      </c>
      <c r="C241" s="548">
        <v>15.584160000000001</v>
      </c>
      <c r="D241" s="549">
        <v>15.584160000000001</v>
      </c>
      <c r="E241" s="558" t="s">
        <v>288</v>
      </c>
      <c r="F241" s="548">
        <v>4.9406564584124654E-324</v>
      </c>
      <c r="G241" s="549">
        <v>0</v>
      </c>
      <c r="H241" s="551">
        <v>3.33534</v>
      </c>
      <c r="I241" s="548">
        <v>5.41899</v>
      </c>
      <c r="J241" s="549">
        <v>5.41899</v>
      </c>
      <c r="K241" s="559" t="s">
        <v>287</v>
      </c>
    </row>
    <row r="242" spans="1:11" ht="14.4" customHeight="1" thickBot="1" x14ac:dyDescent="0.35">
      <c r="A242" s="570" t="s">
        <v>515</v>
      </c>
      <c r="B242" s="548">
        <v>0</v>
      </c>
      <c r="C242" s="548">
        <v>3.1</v>
      </c>
      <c r="D242" s="549">
        <v>3.1</v>
      </c>
      <c r="E242" s="558" t="s">
        <v>288</v>
      </c>
      <c r="F242" s="548">
        <v>4.9406564584124654E-324</v>
      </c>
      <c r="G242" s="549">
        <v>0</v>
      </c>
      <c r="H242" s="551">
        <v>4.9406564584124654E-324</v>
      </c>
      <c r="I242" s="548">
        <v>30.529399999999999</v>
      </c>
      <c r="J242" s="549">
        <v>30.529399999999999</v>
      </c>
      <c r="K242" s="559" t="s">
        <v>287</v>
      </c>
    </row>
    <row r="243" spans="1:11" ht="14.4" customHeight="1" thickBot="1" x14ac:dyDescent="0.35">
      <c r="A243" s="575"/>
      <c r="B243" s="548">
        <v>-3895.7193538455199</v>
      </c>
      <c r="C243" s="548">
        <v>-8576.1742000000704</v>
      </c>
      <c r="D243" s="549">
        <v>-4680.4548461545501</v>
      </c>
      <c r="E243" s="550">
        <v>2.201435324527</v>
      </c>
      <c r="F243" s="548">
        <v>10463.119826001501</v>
      </c>
      <c r="G243" s="549">
        <v>3487.7066086671498</v>
      </c>
      <c r="H243" s="551">
        <v>1092.5552399999999</v>
      </c>
      <c r="I243" s="548">
        <v>-2930.0990100000599</v>
      </c>
      <c r="J243" s="549">
        <v>-6417.8056186672102</v>
      </c>
      <c r="K243" s="552">
        <v>-0.28004066270099998</v>
      </c>
    </row>
    <row r="244" spans="1:11" ht="14.4" customHeight="1" thickBot="1" x14ac:dyDescent="0.35">
      <c r="A244" s="576" t="s">
        <v>41</v>
      </c>
      <c r="B244" s="562">
        <v>-3895.7193538454299</v>
      </c>
      <c r="C244" s="562">
        <v>-8576.1742000000704</v>
      </c>
      <c r="D244" s="563">
        <v>-4680.4548461546401</v>
      </c>
      <c r="E244" s="564" t="s">
        <v>288</v>
      </c>
      <c r="F244" s="562">
        <v>10463.119826001501</v>
      </c>
      <c r="G244" s="563">
        <v>3487.7066086671498</v>
      </c>
      <c r="H244" s="562">
        <v>1092.5552399999999</v>
      </c>
      <c r="I244" s="562">
        <v>-2930.0990100000499</v>
      </c>
      <c r="J244" s="563">
        <v>-6417.8056186672002</v>
      </c>
      <c r="K244" s="565">
        <v>-0.28004066270099998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06" customWidth="1"/>
    <col min="2" max="2" width="61.109375" style="306" customWidth="1"/>
    <col min="3" max="3" width="9.5546875" style="230" customWidth="1"/>
    <col min="4" max="4" width="9.5546875" style="307" customWidth="1"/>
    <col min="5" max="5" width="2.21875" style="307" customWidth="1"/>
    <col min="6" max="6" width="9.5546875" style="308" customWidth="1"/>
    <col min="7" max="7" width="9.5546875" style="305" customWidth="1"/>
    <col min="8" max="9" width="9.5546875" style="230" customWidth="1"/>
    <col min="10" max="10" width="0" style="230" hidden="1" customWidth="1"/>
    <col min="11" max="16384" width="8.88671875" style="230"/>
  </cols>
  <sheetData>
    <row r="1" spans="1:10" ht="18.600000000000001" customHeight="1" thickBot="1" x14ac:dyDescent="0.4">
      <c r="A1" s="450" t="s">
        <v>151</v>
      </c>
      <c r="B1" s="451"/>
      <c r="C1" s="451"/>
      <c r="D1" s="451"/>
      <c r="E1" s="451"/>
      <c r="F1" s="451"/>
      <c r="G1" s="424"/>
      <c r="H1" s="452"/>
      <c r="I1" s="452"/>
    </row>
    <row r="2" spans="1:10" ht="14.4" customHeight="1" thickBot="1" x14ac:dyDescent="0.35">
      <c r="A2" s="351" t="s">
        <v>282</v>
      </c>
      <c r="B2" s="304"/>
      <c r="C2" s="304"/>
      <c r="D2" s="304"/>
      <c r="E2" s="304"/>
      <c r="F2" s="304"/>
    </row>
    <row r="3" spans="1:10" ht="14.4" customHeight="1" thickBot="1" x14ac:dyDescent="0.35">
      <c r="A3" s="351"/>
      <c r="B3" s="304"/>
      <c r="C3" s="409">
        <v>2012</v>
      </c>
      <c r="D3" s="410">
        <v>2013</v>
      </c>
      <c r="E3" s="11"/>
      <c r="F3" s="445">
        <v>2014</v>
      </c>
      <c r="G3" s="446"/>
      <c r="H3" s="446"/>
      <c r="I3" s="447"/>
    </row>
    <row r="4" spans="1:10" ht="14.4" customHeight="1" thickBot="1" x14ac:dyDescent="0.35">
      <c r="A4" s="414" t="s">
        <v>0</v>
      </c>
      <c r="B4" s="415" t="s">
        <v>274</v>
      </c>
      <c r="C4" s="448" t="s">
        <v>69</v>
      </c>
      <c r="D4" s="449"/>
      <c r="E4" s="416"/>
      <c r="F4" s="411" t="s">
        <v>69</v>
      </c>
      <c r="G4" s="412" t="s">
        <v>70</v>
      </c>
      <c r="H4" s="412" t="s">
        <v>44</v>
      </c>
      <c r="I4" s="413" t="s">
        <v>71</v>
      </c>
    </row>
    <row r="5" spans="1:10" ht="14.4" customHeight="1" x14ac:dyDescent="0.3">
      <c r="A5" s="577" t="s">
        <v>516</v>
      </c>
      <c r="B5" s="578" t="s">
        <v>517</v>
      </c>
      <c r="C5" s="579" t="s">
        <v>518</v>
      </c>
      <c r="D5" s="579" t="s">
        <v>518</v>
      </c>
      <c r="E5" s="579"/>
      <c r="F5" s="579" t="s">
        <v>518</v>
      </c>
      <c r="G5" s="579" t="s">
        <v>518</v>
      </c>
      <c r="H5" s="579" t="s">
        <v>518</v>
      </c>
      <c r="I5" s="580" t="s">
        <v>518</v>
      </c>
      <c r="J5" s="581" t="s">
        <v>49</v>
      </c>
    </row>
    <row r="6" spans="1:10" ht="14.4" customHeight="1" x14ac:dyDescent="0.3">
      <c r="A6" s="577" t="s">
        <v>516</v>
      </c>
      <c r="B6" s="578" t="s">
        <v>293</v>
      </c>
      <c r="C6" s="579">
        <v>2133.1439699999996</v>
      </c>
      <c r="D6" s="579">
        <v>1885.7620799999991</v>
      </c>
      <c r="E6" s="579"/>
      <c r="F6" s="579">
        <v>2097.2015900000024</v>
      </c>
      <c r="G6" s="579">
        <v>1896.3333333333335</v>
      </c>
      <c r="H6" s="579">
        <v>200.86825666666891</v>
      </c>
      <c r="I6" s="580">
        <v>1.1059245508876792</v>
      </c>
      <c r="J6" s="581" t="s">
        <v>1</v>
      </c>
    </row>
    <row r="7" spans="1:10" ht="14.4" customHeight="1" x14ac:dyDescent="0.3">
      <c r="A7" s="577" t="s">
        <v>516</v>
      </c>
      <c r="B7" s="578" t="s">
        <v>294</v>
      </c>
      <c r="C7" s="579">
        <v>219.11284000000001</v>
      </c>
      <c r="D7" s="579">
        <v>206.777559999999</v>
      </c>
      <c r="E7" s="579"/>
      <c r="F7" s="579">
        <v>178.09557000000001</v>
      </c>
      <c r="G7" s="579">
        <v>220.99999999999997</v>
      </c>
      <c r="H7" s="579">
        <v>-42.904429999999962</v>
      </c>
      <c r="I7" s="580">
        <v>0.80586230769230782</v>
      </c>
      <c r="J7" s="581" t="s">
        <v>1</v>
      </c>
    </row>
    <row r="8" spans="1:10" ht="14.4" customHeight="1" x14ac:dyDescent="0.3">
      <c r="A8" s="577" t="s">
        <v>516</v>
      </c>
      <c r="B8" s="578" t="s">
        <v>519</v>
      </c>
      <c r="C8" s="579">
        <v>33</v>
      </c>
      <c r="D8" s="579">
        <v>0</v>
      </c>
      <c r="E8" s="579"/>
      <c r="F8" s="579" t="s">
        <v>518</v>
      </c>
      <c r="G8" s="579" t="s">
        <v>518</v>
      </c>
      <c r="H8" s="579" t="s">
        <v>518</v>
      </c>
      <c r="I8" s="580" t="s">
        <v>518</v>
      </c>
      <c r="J8" s="581" t="s">
        <v>1</v>
      </c>
    </row>
    <row r="9" spans="1:10" ht="14.4" customHeight="1" x14ac:dyDescent="0.3">
      <c r="A9" s="577" t="s">
        <v>516</v>
      </c>
      <c r="B9" s="578" t="s">
        <v>295</v>
      </c>
      <c r="C9" s="579">
        <v>135.09899999999999</v>
      </c>
      <c r="D9" s="579">
        <v>167.62232999999898</v>
      </c>
      <c r="E9" s="579"/>
      <c r="F9" s="579">
        <v>241.15987999999999</v>
      </c>
      <c r="G9" s="579">
        <v>186.66666666666666</v>
      </c>
      <c r="H9" s="579">
        <v>54.49321333333333</v>
      </c>
      <c r="I9" s="580">
        <v>1.2919279285714285</v>
      </c>
      <c r="J9" s="581" t="s">
        <v>1</v>
      </c>
    </row>
    <row r="10" spans="1:10" ht="14.4" customHeight="1" x14ac:dyDescent="0.3">
      <c r="A10" s="577" t="s">
        <v>516</v>
      </c>
      <c r="B10" s="578" t="s">
        <v>296</v>
      </c>
      <c r="C10" s="579">
        <v>344.84783000000004</v>
      </c>
      <c r="D10" s="579">
        <v>216.5343</v>
      </c>
      <c r="E10" s="579"/>
      <c r="F10" s="579">
        <v>201.73090999999999</v>
      </c>
      <c r="G10" s="579">
        <v>170.33333333333331</v>
      </c>
      <c r="H10" s="579">
        <v>31.39757666666668</v>
      </c>
      <c r="I10" s="580">
        <v>1.1843301956947163</v>
      </c>
      <c r="J10" s="581" t="s">
        <v>1</v>
      </c>
    </row>
    <row r="11" spans="1:10" ht="14.4" customHeight="1" x14ac:dyDescent="0.3">
      <c r="A11" s="577" t="s">
        <v>516</v>
      </c>
      <c r="B11" s="578" t="s">
        <v>297</v>
      </c>
      <c r="C11" s="579">
        <v>30.835900000000002</v>
      </c>
      <c r="D11" s="579">
        <v>91.813600000000008</v>
      </c>
      <c r="E11" s="579"/>
      <c r="F11" s="579">
        <v>11.966709999999999</v>
      </c>
      <c r="G11" s="579">
        <v>71.333333333333343</v>
      </c>
      <c r="H11" s="579">
        <v>-59.366623333333344</v>
      </c>
      <c r="I11" s="580">
        <v>0.16775761682242987</v>
      </c>
      <c r="J11" s="581" t="s">
        <v>1</v>
      </c>
    </row>
    <row r="12" spans="1:10" ht="14.4" customHeight="1" x14ac:dyDescent="0.3">
      <c r="A12" s="577" t="s">
        <v>516</v>
      </c>
      <c r="B12" s="578" t="s">
        <v>298</v>
      </c>
      <c r="C12" s="579">
        <v>81.302760000000006</v>
      </c>
      <c r="D12" s="579">
        <v>99.866260000000011</v>
      </c>
      <c r="E12" s="579"/>
      <c r="F12" s="579">
        <v>97.386950000000013</v>
      </c>
      <c r="G12" s="579">
        <v>93.333333333333343</v>
      </c>
      <c r="H12" s="579">
        <v>4.0536166666666702</v>
      </c>
      <c r="I12" s="580">
        <v>1.0434316071428571</v>
      </c>
      <c r="J12" s="581" t="s">
        <v>1</v>
      </c>
    </row>
    <row r="13" spans="1:10" ht="14.4" customHeight="1" x14ac:dyDescent="0.3">
      <c r="A13" s="577" t="s">
        <v>516</v>
      </c>
      <c r="B13" s="578" t="s">
        <v>520</v>
      </c>
      <c r="C13" s="579">
        <v>2977.3423000000003</v>
      </c>
      <c r="D13" s="579">
        <v>2668.3761299999969</v>
      </c>
      <c r="E13" s="579"/>
      <c r="F13" s="579">
        <v>2827.5416100000025</v>
      </c>
      <c r="G13" s="579">
        <v>2639.0000000000005</v>
      </c>
      <c r="H13" s="579">
        <v>188.54161000000204</v>
      </c>
      <c r="I13" s="580">
        <v>1.0714443387646844</v>
      </c>
      <c r="J13" s="581" t="s">
        <v>521</v>
      </c>
    </row>
    <row r="15" spans="1:10" ht="14.4" customHeight="1" x14ac:dyDescent="0.3">
      <c r="A15" s="577" t="s">
        <v>516</v>
      </c>
      <c r="B15" s="578" t="s">
        <v>517</v>
      </c>
      <c r="C15" s="579" t="s">
        <v>518</v>
      </c>
      <c r="D15" s="579" t="s">
        <v>518</v>
      </c>
      <c r="E15" s="579"/>
      <c r="F15" s="579" t="s">
        <v>518</v>
      </c>
      <c r="G15" s="579" t="s">
        <v>518</v>
      </c>
      <c r="H15" s="579" t="s">
        <v>518</v>
      </c>
      <c r="I15" s="580" t="s">
        <v>518</v>
      </c>
      <c r="J15" s="581" t="s">
        <v>49</v>
      </c>
    </row>
    <row r="16" spans="1:10" ht="14.4" customHeight="1" x14ac:dyDescent="0.3">
      <c r="A16" s="577" t="s">
        <v>522</v>
      </c>
      <c r="B16" s="578" t="s">
        <v>523</v>
      </c>
      <c r="C16" s="579" t="s">
        <v>518</v>
      </c>
      <c r="D16" s="579" t="s">
        <v>518</v>
      </c>
      <c r="E16" s="579"/>
      <c r="F16" s="579" t="s">
        <v>518</v>
      </c>
      <c r="G16" s="579" t="s">
        <v>518</v>
      </c>
      <c r="H16" s="579" t="s">
        <v>518</v>
      </c>
      <c r="I16" s="580" t="s">
        <v>518</v>
      </c>
      <c r="J16" s="581" t="s">
        <v>0</v>
      </c>
    </row>
    <row r="17" spans="1:10" ht="14.4" customHeight="1" x14ac:dyDescent="0.3">
      <c r="A17" s="577" t="s">
        <v>522</v>
      </c>
      <c r="B17" s="578" t="s">
        <v>293</v>
      </c>
      <c r="C17" s="579">
        <v>433.88931999999994</v>
      </c>
      <c r="D17" s="579">
        <v>357.49121999999898</v>
      </c>
      <c r="E17" s="579"/>
      <c r="F17" s="579">
        <v>360.48118000000005</v>
      </c>
      <c r="G17" s="579">
        <v>335.66666666666669</v>
      </c>
      <c r="H17" s="579">
        <v>24.814513333333366</v>
      </c>
      <c r="I17" s="580">
        <v>1.0739260575968224</v>
      </c>
      <c r="J17" s="581" t="s">
        <v>1</v>
      </c>
    </row>
    <row r="18" spans="1:10" ht="14.4" customHeight="1" x14ac:dyDescent="0.3">
      <c r="A18" s="577" t="s">
        <v>522</v>
      </c>
      <c r="B18" s="578" t="s">
        <v>294</v>
      </c>
      <c r="C18" s="579">
        <v>14.094059999999999</v>
      </c>
      <c r="D18" s="579">
        <v>20.401669999999001</v>
      </c>
      <c r="E18" s="579"/>
      <c r="F18" s="579">
        <v>21.904379999999996</v>
      </c>
      <c r="G18" s="579">
        <v>21.666666666666668</v>
      </c>
      <c r="H18" s="579">
        <v>0.23771333333332834</v>
      </c>
      <c r="I18" s="580">
        <v>1.0109713846153845</v>
      </c>
      <c r="J18" s="581" t="s">
        <v>1</v>
      </c>
    </row>
    <row r="19" spans="1:10" ht="14.4" customHeight="1" x14ac:dyDescent="0.3">
      <c r="A19" s="577" t="s">
        <v>522</v>
      </c>
      <c r="B19" s="578" t="s">
        <v>296</v>
      </c>
      <c r="C19" s="579">
        <v>147.62111000000002</v>
      </c>
      <c r="D19" s="579">
        <v>96.765519999999995</v>
      </c>
      <c r="E19" s="579"/>
      <c r="F19" s="579">
        <v>70.436759999999992</v>
      </c>
      <c r="G19" s="579">
        <v>71.333333333333329</v>
      </c>
      <c r="H19" s="579">
        <v>-0.89657333333333611</v>
      </c>
      <c r="I19" s="580">
        <v>0.98743121495327102</v>
      </c>
      <c r="J19" s="581" t="s">
        <v>1</v>
      </c>
    </row>
    <row r="20" spans="1:10" ht="14.4" customHeight="1" x14ac:dyDescent="0.3">
      <c r="A20" s="577" t="s">
        <v>522</v>
      </c>
      <c r="B20" s="578" t="s">
        <v>297</v>
      </c>
      <c r="C20" s="579">
        <v>3.9901</v>
      </c>
      <c r="D20" s="579">
        <v>0.57128000000000001</v>
      </c>
      <c r="E20" s="579"/>
      <c r="F20" s="579">
        <v>2.3288500000000001</v>
      </c>
      <c r="G20" s="579">
        <v>2.6666666666666665</v>
      </c>
      <c r="H20" s="579">
        <v>-0.33781666666666643</v>
      </c>
      <c r="I20" s="580">
        <v>0.87331875000000003</v>
      </c>
      <c r="J20" s="581" t="s">
        <v>1</v>
      </c>
    </row>
    <row r="21" spans="1:10" ht="14.4" customHeight="1" x14ac:dyDescent="0.3">
      <c r="A21" s="577" t="s">
        <v>522</v>
      </c>
      <c r="B21" s="578" t="s">
        <v>298</v>
      </c>
      <c r="C21" s="579">
        <v>3.3037200000000002</v>
      </c>
      <c r="D21" s="579">
        <v>2.2218</v>
      </c>
      <c r="E21" s="579"/>
      <c r="F21" s="579">
        <v>4.0733000000000006</v>
      </c>
      <c r="G21" s="579">
        <v>3</v>
      </c>
      <c r="H21" s="579">
        <v>1.0733000000000006</v>
      </c>
      <c r="I21" s="580">
        <v>1.3577666666666668</v>
      </c>
      <c r="J21" s="581" t="s">
        <v>1</v>
      </c>
    </row>
    <row r="22" spans="1:10" ht="14.4" customHeight="1" x14ac:dyDescent="0.3">
      <c r="A22" s="577" t="s">
        <v>522</v>
      </c>
      <c r="B22" s="578" t="s">
        <v>524</v>
      </c>
      <c r="C22" s="579">
        <v>602.89830999999992</v>
      </c>
      <c r="D22" s="579">
        <v>477.45148999999793</v>
      </c>
      <c r="E22" s="579"/>
      <c r="F22" s="579">
        <v>459.22447000000005</v>
      </c>
      <c r="G22" s="579">
        <v>434.33333333333337</v>
      </c>
      <c r="H22" s="579">
        <v>24.891136666666682</v>
      </c>
      <c r="I22" s="580">
        <v>1.0573088334612433</v>
      </c>
      <c r="J22" s="581" t="s">
        <v>525</v>
      </c>
    </row>
    <row r="23" spans="1:10" ht="14.4" customHeight="1" x14ac:dyDescent="0.3">
      <c r="A23" s="577" t="s">
        <v>518</v>
      </c>
      <c r="B23" s="578" t="s">
        <v>518</v>
      </c>
      <c r="C23" s="579" t="s">
        <v>518</v>
      </c>
      <c r="D23" s="579" t="s">
        <v>518</v>
      </c>
      <c r="E23" s="579"/>
      <c r="F23" s="579" t="s">
        <v>518</v>
      </c>
      <c r="G23" s="579" t="s">
        <v>518</v>
      </c>
      <c r="H23" s="579" t="s">
        <v>518</v>
      </c>
      <c r="I23" s="580" t="s">
        <v>518</v>
      </c>
      <c r="J23" s="581" t="s">
        <v>526</v>
      </c>
    </row>
    <row r="24" spans="1:10" ht="14.4" customHeight="1" x14ac:dyDescent="0.3">
      <c r="A24" s="577" t="s">
        <v>527</v>
      </c>
      <c r="B24" s="578" t="s">
        <v>528</v>
      </c>
      <c r="C24" s="579" t="s">
        <v>518</v>
      </c>
      <c r="D24" s="579" t="s">
        <v>518</v>
      </c>
      <c r="E24" s="579"/>
      <c r="F24" s="579" t="s">
        <v>518</v>
      </c>
      <c r="G24" s="579" t="s">
        <v>518</v>
      </c>
      <c r="H24" s="579" t="s">
        <v>518</v>
      </c>
      <c r="I24" s="580" t="s">
        <v>518</v>
      </c>
      <c r="J24" s="581" t="s">
        <v>0</v>
      </c>
    </row>
    <row r="25" spans="1:10" ht="14.4" customHeight="1" x14ac:dyDescent="0.3">
      <c r="A25" s="577" t="s">
        <v>527</v>
      </c>
      <c r="B25" s="578" t="s">
        <v>293</v>
      </c>
      <c r="C25" s="579">
        <v>2.16588</v>
      </c>
      <c r="D25" s="579">
        <v>3.0815900000000003</v>
      </c>
      <c r="E25" s="579"/>
      <c r="F25" s="579">
        <v>2.1644000000000001</v>
      </c>
      <c r="G25" s="579">
        <v>2.3333333333333335</v>
      </c>
      <c r="H25" s="579">
        <v>-0.16893333333333338</v>
      </c>
      <c r="I25" s="580">
        <v>0.92759999999999998</v>
      </c>
      <c r="J25" s="581" t="s">
        <v>1</v>
      </c>
    </row>
    <row r="26" spans="1:10" ht="14.4" customHeight="1" x14ac:dyDescent="0.3">
      <c r="A26" s="577" t="s">
        <v>527</v>
      </c>
      <c r="B26" s="578" t="s">
        <v>529</v>
      </c>
      <c r="C26" s="579">
        <v>2.16588</v>
      </c>
      <c r="D26" s="579">
        <v>3.0815900000000003</v>
      </c>
      <c r="E26" s="579"/>
      <c r="F26" s="579">
        <v>2.1644000000000001</v>
      </c>
      <c r="G26" s="579">
        <v>2.3333333333333335</v>
      </c>
      <c r="H26" s="579">
        <v>-0.16893333333333338</v>
      </c>
      <c r="I26" s="580">
        <v>0.92759999999999998</v>
      </c>
      <c r="J26" s="581" t="s">
        <v>525</v>
      </c>
    </row>
    <row r="27" spans="1:10" ht="14.4" customHeight="1" x14ac:dyDescent="0.3">
      <c r="A27" s="577" t="s">
        <v>518</v>
      </c>
      <c r="B27" s="578" t="s">
        <v>518</v>
      </c>
      <c r="C27" s="579" t="s">
        <v>518</v>
      </c>
      <c r="D27" s="579" t="s">
        <v>518</v>
      </c>
      <c r="E27" s="579"/>
      <c r="F27" s="579" t="s">
        <v>518</v>
      </c>
      <c r="G27" s="579" t="s">
        <v>518</v>
      </c>
      <c r="H27" s="579" t="s">
        <v>518</v>
      </c>
      <c r="I27" s="580" t="s">
        <v>518</v>
      </c>
      <c r="J27" s="581" t="s">
        <v>526</v>
      </c>
    </row>
    <row r="28" spans="1:10" ht="14.4" customHeight="1" x14ac:dyDescent="0.3">
      <c r="A28" s="577" t="s">
        <v>530</v>
      </c>
      <c r="B28" s="578" t="s">
        <v>531</v>
      </c>
      <c r="C28" s="579" t="s">
        <v>518</v>
      </c>
      <c r="D28" s="579" t="s">
        <v>518</v>
      </c>
      <c r="E28" s="579"/>
      <c r="F28" s="579" t="s">
        <v>518</v>
      </c>
      <c r="G28" s="579" t="s">
        <v>518</v>
      </c>
      <c r="H28" s="579" t="s">
        <v>518</v>
      </c>
      <c r="I28" s="580" t="s">
        <v>518</v>
      </c>
      <c r="J28" s="581" t="s">
        <v>0</v>
      </c>
    </row>
    <row r="29" spans="1:10" ht="14.4" customHeight="1" x14ac:dyDescent="0.3">
      <c r="A29" s="577" t="s">
        <v>530</v>
      </c>
      <c r="B29" s="578" t="s">
        <v>293</v>
      </c>
      <c r="C29" s="579">
        <v>1079.7789699999998</v>
      </c>
      <c r="D29" s="579">
        <v>962.37716999999998</v>
      </c>
      <c r="E29" s="579"/>
      <c r="F29" s="579">
        <v>1112.601470000001</v>
      </c>
      <c r="G29" s="579">
        <v>1029</v>
      </c>
      <c r="H29" s="579">
        <v>83.601470000000973</v>
      </c>
      <c r="I29" s="580">
        <v>1.0812453547133147</v>
      </c>
      <c r="J29" s="581" t="s">
        <v>1</v>
      </c>
    </row>
    <row r="30" spans="1:10" ht="14.4" customHeight="1" x14ac:dyDescent="0.3">
      <c r="A30" s="577" t="s">
        <v>530</v>
      </c>
      <c r="B30" s="578" t="s">
        <v>294</v>
      </c>
      <c r="C30" s="579">
        <v>186.53198</v>
      </c>
      <c r="D30" s="579">
        <v>168.57389000000001</v>
      </c>
      <c r="E30" s="579"/>
      <c r="F30" s="579">
        <v>156.19119000000001</v>
      </c>
      <c r="G30" s="579">
        <v>194.66666666666666</v>
      </c>
      <c r="H30" s="579">
        <v>-38.475476666666651</v>
      </c>
      <c r="I30" s="580">
        <v>0.80235200342465762</v>
      </c>
      <c r="J30" s="581" t="s">
        <v>1</v>
      </c>
    </row>
    <row r="31" spans="1:10" ht="14.4" customHeight="1" x14ac:dyDescent="0.3">
      <c r="A31" s="577" t="s">
        <v>530</v>
      </c>
      <c r="B31" s="578" t="s">
        <v>519</v>
      </c>
      <c r="C31" s="579">
        <v>33</v>
      </c>
      <c r="D31" s="579">
        <v>0</v>
      </c>
      <c r="E31" s="579"/>
      <c r="F31" s="579" t="s">
        <v>518</v>
      </c>
      <c r="G31" s="579" t="s">
        <v>518</v>
      </c>
      <c r="H31" s="579" t="s">
        <v>518</v>
      </c>
      <c r="I31" s="580" t="s">
        <v>518</v>
      </c>
      <c r="J31" s="581" t="s">
        <v>1</v>
      </c>
    </row>
    <row r="32" spans="1:10" ht="14.4" customHeight="1" x14ac:dyDescent="0.3">
      <c r="A32" s="577" t="s">
        <v>530</v>
      </c>
      <c r="B32" s="578" t="s">
        <v>295</v>
      </c>
      <c r="C32" s="579">
        <v>135.09899999999999</v>
      </c>
      <c r="D32" s="579">
        <v>167.62232999999898</v>
      </c>
      <c r="E32" s="579"/>
      <c r="F32" s="579">
        <v>241.15987999999999</v>
      </c>
      <c r="G32" s="579">
        <v>186.66666666666666</v>
      </c>
      <c r="H32" s="579">
        <v>54.49321333333333</v>
      </c>
      <c r="I32" s="580">
        <v>1.2919279285714285</v>
      </c>
      <c r="J32" s="581" t="s">
        <v>1</v>
      </c>
    </row>
    <row r="33" spans="1:10" ht="14.4" customHeight="1" x14ac:dyDescent="0.3">
      <c r="A33" s="577" t="s">
        <v>530</v>
      </c>
      <c r="B33" s="578" t="s">
        <v>296</v>
      </c>
      <c r="C33" s="579">
        <v>156.93849</v>
      </c>
      <c r="D33" s="579">
        <v>119.33365999999999</v>
      </c>
      <c r="E33" s="579"/>
      <c r="F33" s="579">
        <v>131.29415</v>
      </c>
      <c r="G33" s="579">
        <v>97.333333333333329</v>
      </c>
      <c r="H33" s="579">
        <v>33.960816666666673</v>
      </c>
      <c r="I33" s="580">
        <v>1.3489125000000002</v>
      </c>
      <c r="J33" s="581" t="s">
        <v>1</v>
      </c>
    </row>
    <row r="34" spans="1:10" ht="14.4" customHeight="1" x14ac:dyDescent="0.3">
      <c r="A34" s="577" t="s">
        <v>530</v>
      </c>
      <c r="B34" s="578" t="s">
        <v>297</v>
      </c>
      <c r="C34" s="579">
        <v>26.845800000000001</v>
      </c>
      <c r="D34" s="579">
        <v>91.242320000000007</v>
      </c>
      <c r="E34" s="579"/>
      <c r="F34" s="579">
        <v>9.6378599999999999</v>
      </c>
      <c r="G34" s="579">
        <v>68.666666666666671</v>
      </c>
      <c r="H34" s="579">
        <v>-59.028806666666668</v>
      </c>
      <c r="I34" s="580">
        <v>0.14035718446601941</v>
      </c>
      <c r="J34" s="581" t="s">
        <v>1</v>
      </c>
    </row>
    <row r="35" spans="1:10" ht="14.4" customHeight="1" x14ac:dyDescent="0.3">
      <c r="A35" s="577" t="s">
        <v>530</v>
      </c>
      <c r="B35" s="578" t="s">
        <v>298</v>
      </c>
      <c r="C35" s="579">
        <v>39.549880000000002</v>
      </c>
      <c r="D35" s="579">
        <v>44.885899999999999</v>
      </c>
      <c r="E35" s="579"/>
      <c r="F35" s="579">
        <v>47.557850000000002</v>
      </c>
      <c r="G35" s="579">
        <v>43</v>
      </c>
      <c r="H35" s="579">
        <v>4.557850000000002</v>
      </c>
      <c r="I35" s="580">
        <v>1.1059965116279071</v>
      </c>
      <c r="J35" s="581" t="s">
        <v>1</v>
      </c>
    </row>
    <row r="36" spans="1:10" ht="14.4" customHeight="1" x14ac:dyDescent="0.3">
      <c r="A36" s="577" t="s">
        <v>530</v>
      </c>
      <c r="B36" s="578" t="s">
        <v>532</v>
      </c>
      <c r="C36" s="579">
        <v>1657.7441199999998</v>
      </c>
      <c r="D36" s="579">
        <v>1554.0352699999989</v>
      </c>
      <c r="E36" s="579"/>
      <c r="F36" s="579">
        <v>1698.4424000000008</v>
      </c>
      <c r="G36" s="579">
        <v>1619.3333333333335</v>
      </c>
      <c r="H36" s="579">
        <v>79.109066666667331</v>
      </c>
      <c r="I36" s="580">
        <v>1.0488528612597781</v>
      </c>
      <c r="J36" s="581" t="s">
        <v>525</v>
      </c>
    </row>
    <row r="37" spans="1:10" ht="14.4" customHeight="1" x14ac:dyDescent="0.3">
      <c r="A37" s="577" t="s">
        <v>518</v>
      </c>
      <c r="B37" s="578" t="s">
        <v>518</v>
      </c>
      <c r="C37" s="579" t="s">
        <v>518</v>
      </c>
      <c r="D37" s="579" t="s">
        <v>518</v>
      </c>
      <c r="E37" s="579"/>
      <c r="F37" s="579" t="s">
        <v>518</v>
      </c>
      <c r="G37" s="579" t="s">
        <v>518</v>
      </c>
      <c r="H37" s="579" t="s">
        <v>518</v>
      </c>
      <c r="I37" s="580" t="s">
        <v>518</v>
      </c>
      <c r="J37" s="581" t="s">
        <v>526</v>
      </c>
    </row>
    <row r="38" spans="1:10" ht="14.4" customHeight="1" x14ac:dyDescent="0.3">
      <c r="A38" s="577" t="s">
        <v>533</v>
      </c>
      <c r="B38" s="578" t="s">
        <v>534</v>
      </c>
      <c r="C38" s="579" t="s">
        <v>518</v>
      </c>
      <c r="D38" s="579" t="s">
        <v>518</v>
      </c>
      <c r="E38" s="579"/>
      <c r="F38" s="579" t="s">
        <v>518</v>
      </c>
      <c r="G38" s="579" t="s">
        <v>518</v>
      </c>
      <c r="H38" s="579" t="s">
        <v>518</v>
      </c>
      <c r="I38" s="580" t="s">
        <v>518</v>
      </c>
      <c r="J38" s="581" t="s">
        <v>0</v>
      </c>
    </row>
    <row r="39" spans="1:10" ht="14.4" customHeight="1" x14ac:dyDescent="0.3">
      <c r="A39" s="577" t="s">
        <v>533</v>
      </c>
      <c r="B39" s="578" t="s">
        <v>293</v>
      </c>
      <c r="C39" s="579">
        <v>616.61593000000005</v>
      </c>
      <c r="D39" s="579">
        <v>562.81209999999999</v>
      </c>
      <c r="E39" s="579"/>
      <c r="F39" s="579">
        <v>621.95454000000109</v>
      </c>
      <c r="G39" s="579">
        <v>529.33333333333337</v>
      </c>
      <c r="H39" s="579">
        <v>92.621206666667717</v>
      </c>
      <c r="I39" s="580">
        <v>1.1749770906801027</v>
      </c>
      <c r="J39" s="581" t="s">
        <v>1</v>
      </c>
    </row>
    <row r="40" spans="1:10" ht="14.4" customHeight="1" x14ac:dyDescent="0.3">
      <c r="A40" s="577" t="s">
        <v>533</v>
      </c>
      <c r="B40" s="578" t="s">
        <v>294</v>
      </c>
      <c r="C40" s="579">
        <v>18.486800000000002</v>
      </c>
      <c r="D40" s="579">
        <v>17.802</v>
      </c>
      <c r="E40" s="579"/>
      <c r="F40" s="579">
        <v>0</v>
      </c>
      <c r="G40" s="579">
        <v>4.666666666666667</v>
      </c>
      <c r="H40" s="579">
        <v>-4.666666666666667</v>
      </c>
      <c r="I40" s="580">
        <v>0</v>
      </c>
      <c r="J40" s="581" t="s">
        <v>1</v>
      </c>
    </row>
    <row r="41" spans="1:10" ht="14.4" customHeight="1" x14ac:dyDescent="0.3">
      <c r="A41" s="577" t="s">
        <v>533</v>
      </c>
      <c r="B41" s="578" t="s">
        <v>296</v>
      </c>
      <c r="C41" s="579">
        <v>40.288229999999999</v>
      </c>
      <c r="D41" s="579">
        <v>0.43512000000000001</v>
      </c>
      <c r="E41" s="579"/>
      <c r="F41" s="579">
        <v>0</v>
      </c>
      <c r="G41" s="579">
        <v>1.6666666666666667</v>
      </c>
      <c r="H41" s="579">
        <v>-1.6666666666666667</v>
      </c>
      <c r="I41" s="580">
        <v>0</v>
      </c>
      <c r="J41" s="581" t="s">
        <v>1</v>
      </c>
    </row>
    <row r="42" spans="1:10" ht="14.4" customHeight="1" x14ac:dyDescent="0.3">
      <c r="A42" s="577" t="s">
        <v>533</v>
      </c>
      <c r="B42" s="578" t="s">
        <v>298</v>
      </c>
      <c r="C42" s="579">
        <v>38.449159999999999</v>
      </c>
      <c r="D42" s="579">
        <v>52.758560000000003</v>
      </c>
      <c r="E42" s="579"/>
      <c r="F42" s="579">
        <v>45.755800000000001</v>
      </c>
      <c r="G42" s="579">
        <v>47.333333333333336</v>
      </c>
      <c r="H42" s="579">
        <v>-1.577533333333335</v>
      </c>
      <c r="I42" s="580">
        <v>0.96667183098591547</v>
      </c>
      <c r="J42" s="581" t="s">
        <v>1</v>
      </c>
    </row>
    <row r="43" spans="1:10" ht="14.4" customHeight="1" x14ac:dyDescent="0.3">
      <c r="A43" s="577" t="s">
        <v>533</v>
      </c>
      <c r="B43" s="578" t="s">
        <v>535</v>
      </c>
      <c r="C43" s="579">
        <v>713.84012000000007</v>
      </c>
      <c r="D43" s="579">
        <v>633.80777999999998</v>
      </c>
      <c r="E43" s="579"/>
      <c r="F43" s="579">
        <v>667.71034000000111</v>
      </c>
      <c r="G43" s="579">
        <v>583</v>
      </c>
      <c r="H43" s="579">
        <v>84.710340000001111</v>
      </c>
      <c r="I43" s="580">
        <v>1.1453007547169831</v>
      </c>
      <c r="J43" s="581" t="s">
        <v>525</v>
      </c>
    </row>
    <row r="44" spans="1:10" ht="14.4" customHeight="1" x14ac:dyDescent="0.3">
      <c r="A44" s="577" t="s">
        <v>518</v>
      </c>
      <c r="B44" s="578" t="s">
        <v>518</v>
      </c>
      <c r="C44" s="579" t="s">
        <v>518</v>
      </c>
      <c r="D44" s="579" t="s">
        <v>518</v>
      </c>
      <c r="E44" s="579"/>
      <c r="F44" s="579" t="s">
        <v>518</v>
      </c>
      <c r="G44" s="579" t="s">
        <v>518</v>
      </c>
      <c r="H44" s="579" t="s">
        <v>518</v>
      </c>
      <c r="I44" s="580" t="s">
        <v>518</v>
      </c>
      <c r="J44" s="581" t="s">
        <v>526</v>
      </c>
    </row>
    <row r="45" spans="1:10" ht="14.4" customHeight="1" x14ac:dyDescent="0.3">
      <c r="A45" s="577" t="s">
        <v>536</v>
      </c>
      <c r="B45" s="578" t="s">
        <v>537</v>
      </c>
      <c r="C45" s="579" t="s">
        <v>518</v>
      </c>
      <c r="D45" s="579" t="s">
        <v>518</v>
      </c>
      <c r="E45" s="579"/>
      <c r="F45" s="579" t="s">
        <v>518</v>
      </c>
      <c r="G45" s="579" t="s">
        <v>518</v>
      </c>
      <c r="H45" s="579" t="s">
        <v>518</v>
      </c>
      <c r="I45" s="580" t="s">
        <v>518</v>
      </c>
      <c r="J45" s="581" t="s">
        <v>0</v>
      </c>
    </row>
    <row r="46" spans="1:10" ht="14.4" customHeight="1" x14ac:dyDescent="0.3">
      <c r="A46" s="577" t="s">
        <v>536</v>
      </c>
      <c r="B46" s="578" t="s">
        <v>293</v>
      </c>
      <c r="C46" s="579">
        <v>0.69386999999999999</v>
      </c>
      <c r="D46" s="579" t="s">
        <v>518</v>
      </c>
      <c r="E46" s="579"/>
      <c r="F46" s="579" t="s">
        <v>518</v>
      </c>
      <c r="G46" s="579" t="s">
        <v>518</v>
      </c>
      <c r="H46" s="579" t="s">
        <v>518</v>
      </c>
      <c r="I46" s="580" t="s">
        <v>518</v>
      </c>
      <c r="J46" s="581" t="s">
        <v>1</v>
      </c>
    </row>
    <row r="47" spans="1:10" ht="14.4" customHeight="1" x14ac:dyDescent="0.3">
      <c r="A47" s="577" t="s">
        <v>536</v>
      </c>
      <c r="B47" s="578" t="s">
        <v>538</v>
      </c>
      <c r="C47" s="579">
        <v>0.69386999999999999</v>
      </c>
      <c r="D47" s="579" t="s">
        <v>518</v>
      </c>
      <c r="E47" s="579"/>
      <c r="F47" s="579" t="s">
        <v>518</v>
      </c>
      <c r="G47" s="579" t="s">
        <v>518</v>
      </c>
      <c r="H47" s="579" t="s">
        <v>518</v>
      </c>
      <c r="I47" s="580" t="s">
        <v>518</v>
      </c>
      <c r="J47" s="581" t="s">
        <v>525</v>
      </c>
    </row>
    <row r="48" spans="1:10" ht="14.4" customHeight="1" x14ac:dyDescent="0.3">
      <c r="A48" s="577" t="s">
        <v>518</v>
      </c>
      <c r="B48" s="578" t="s">
        <v>518</v>
      </c>
      <c r="C48" s="579" t="s">
        <v>518</v>
      </c>
      <c r="D48" s="579" t="s">
        <v>518</v>
      </c>
      <c r="E48" s="579"/>
      <c r="F48" s="579" t="s">
        <v>518</v>
      </c>
      <c r="G48" s="579" t="s">
        <v>518</v>
      </c>
      <c r="H48" s="579" t="s">
        <v>518</v>
      </c>
      <c r="I48" s="580" t="s">
        <v>518</v>
      </c>
      <c r="J48" s="581" t="s">
        <v>526</v>
      </c>
    </row>
    <row r="49" spans="1:10" ht="14.4" customHeight="1" x14ac:dyDescent="0.3">
      <c r="A49" s="577" t="s">
        <v>516</v>
      </c>
      <c r="B49" s="578" t="s">
        <v>520</v>
      </c>
      <c r="C49" s="579">
        <v>2977.3423000000003</v>
      </c>
      <c r="D49" s="579">
        <v>2668.3761299999974</v>
      </c>
      <c r="E49" s="579"/>
      <c r="F49" s="579">
        <v>2827.541610000002</v>
      </c>
      <c r="G49" s="579">
        <v>2639</v>
      </c>
      <c r="H49" s="579">
        <v>188.54161000000204</v>
      </c>
      <c r="I49" s="580">
        <v>1.0714443387646844</v>
      </c>
      <c r="J49" s="581" t="s">
        <v>521</v>
      </c>
    </row>
  </sheetData>
  <mergeCells count="3">
    <mergeCell ref="F3:I3"/>
    <mergeCell ref="C4:D4"/>
    <mergeCell ref="A1:I1"/>
  </mergeCells>
  <conditionalFormatting sqref="F14 F50:F65537">
    <cfRule type="cellIs" dxfId="69" priority="18" stopIfTrue="1" operator="greaterThan">
      <formula>1</formula>
    </cfRule>
  </conditionalFormatting>
  <conditionalFormatting sqref="H5:H13">
    <cfRule type="expression" dxfId="68" priority="14">
      <formula>$H5&gt;0</formula>
    </cfRule>
  </conditionalFormatting>
  <conditionalFormatting sqref="I5:I13">
    <cfRule type="expression" dxfId="67" priority="15">
      <formula>$I5&gt;1</formula>
    </cfRule>
  </conditionalFormatting>
  <conditionalFormatting sqref="B5:B13">
    <cfRule type="expression" dxfId="66" priority="11">
      <formula>OR($J5="NS",$J5="SumaNS",$J5="Účet")</formula>
    </cfRule>
  </conditionalFormatting>
  <conditionalFormatting sqref="B5:D13 F5:I13">
    <cfRule type="expression" dxfId="65" priority="17">
      <formula>AND($J5&lt;&gt;"",$J5&lt;&gt;"mezeraKL")</formula>
    </cfRule>
  </conditionalFormatting>
  <conditionalFormatting sqref="B5:D13 F5:I13">
    <cfRule type="expression" dxfId="6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3 B5:D13">
    <cfRule type="expression" dxfId="63" priority="13">
      <formula>OR($J5="SumaNS",$J5="NS")</formula>
    </cfRule>
  </conditionalFormatting>
  <conditionalFormatting sqref="A5:A13">
    <cfRule type="expression" dxfId="62" priority="9">
      <formula>AND($J5&lt;&gt;"mezeraKL",$J5&lt;&gt;"")</formula>
    </cfRule>
  </conditionalFormatting>
  <conditionalFormatting sqref="A5:A13">
    <cfRule type="expression" dxfId="61" priority="10">
      <formula>AND($J5&lt;&gt;"",$J5&lt;&gt;"mezeraKL")</formula>
    </cfRule>
  </conditionalFormatting>
  <conditionalFormatting sqref="H15:H49">
    <cfRule type="expression" dxfId="60" priority="5">
      <formula>$H15&gt;0</formula>
    </cfRule>
  </conditionalFormatting>
  <conditionalFormatting sqref="A15:A49">
    <cfRule type="expression" dxfId="59" priority="2">
      <formula>AND($J15&lt;&gt;"mezeraKL",$J15&lt;&gt;"")</formula>
    </cfRule>
  </conditionalFormatting>
  <conditionalFormatting sqref="I15:I49">
    <cfRule type="expression" dxfId="58" priority="6">
      <formula>$I15&gt;1</formula>
    </cfRule>
  </conditionalFormatting>
  <conditionalFormatting sqref="B15:B49">
    <cfRule type="expression" dxfId="57" priority="1">
      <formula>OR($J15="NS",$J15="SumaNS",$J15="Účet")</formula>
    </cfRule>
  </conditionalFormatting>
  <conditionalFormatting sqref="A15:D49 F15:I49">
    <cfRule type="expression" dxfId="56" priority="8">
      <formula>AND($J15&lt;&gt;"",$J15&lt;&gt;"mezeraKL")</formula>
    </cfRule>
  </conditionalFormatting>
  <conditionalFormatting sqref="B15:D49 F15:I49">
    <cfRule type="expression" dxfId="55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9 F15:I49">
    <cfRule type="expression" dxfId="54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5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0" hidden="1" customWidth="1" outlineLevel="1"/>
    <col min="2" max="2" width="28.33203125" style="230" hidden="1" customWidth="1" outlineLevel="1"/>
    <col min="3" max="3" width="5.33203125" style="307" bestFit="1" customWidth="1" collapsed="1"/>
    <col min="4" max="4" width="18.77734375" style="311" customWidth="1"/>
    <col min="5" max="5" width="9" style="307" bestFit="1" customWidth="1"/>
    <col min="6" max="6" width="18.77734375" style="311" customWidth="1"/>
    <col min="7" max="7" width="5" style="307" customWidth="1"/>
    <col min="8" max="8" width="12.44140625" style="307" hidden="1" customWidth="1" outlineLevel="1"/>
    <col min="9" max="9" width="8.5546875" style="307" hidden="1" customWidth="1" outlineLevel="1"/>
    <col min="10" max="10" width="25.77734375" style="307" customWidth="1" collapsed="1"/>
    <col min="11" max="11" width="8.77734375" style="307" customWidth="1"/>
    <col min="12" max="13" width="7.77734375" style="305" customWidth="1"/>
    <col min="14" max="14" width="11.109375" style="305" customWidth="1"/>
    <col min="15" max="16384" width="8.88671875" style="230"/>
  </cols>
  <sheetData>
    <row r="1" spans="1:14" ht="18.600000000000001" customHeight="1" thickBot="1" x14ac:dyDescent="0.4">
      <c r="A1" s="457" t="s">
        <v>182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</row>
    <row r="2" spans="1:14" ht="14.4" customHeight="1" thickBot="1" x14ac:dyDescent="0.35">
      <c r="A2" s="351" t="s">
        <v>282</v>
      </c>
      <c r="B2" s="44"/>
      <c r="C2" s="309"/>
      <c r="D2" s="309"/>
      <c r="E2" s="309"/>
      <c r="F2" s="309"/>
      <c r="G2" s="309"/>
      <c r="H2" s="309"/>
      <c r="I2" s="309"/>
      <c r="J2" s="309"/>
      <c r="K2" s="309"/>
      <c r="L2" s="310"/>
      <c r="M2" s="310"/>
      <c r="N2" s="310"/>
    </row>
    <row r="3" spans="1:14" ht="14.4" customHeight="1" thickBot="1" x14ac:dyDescent="0.35">
      <c r="A3" s="44"/>
      <c r="B3" s="44"/>
      <c r="C3" s="453"/>
      <c r="D3" s="454"/>
      <c r="E3" s="454"/>
      <c r="F3" s="454"/>
      <c r="G3" s="454"/>
      <c r="H3" s="454"/>
      <c r="I3" s="454"/>
      <c r="J3" s="455" t="s">
        <v>134</v>
      </c>
      <c r="K3" s="456"/>
      <c r="L3" s="184">
        <f>IF(M3&lt;&gt;0,N3/M3,0)</f>
        <v>169.0110204113075</v>
      </c>
      <c r="M3" s="184">
        <f>SUBTOTAL(9,M5:M1048576)</f>
        <v>16163.163333333334</v>
      </c>
      <c r="N3" s="185">
        <f>SUBTOTAL(9,N5:N1048576)</f>
        <v>2731752.7280412968</v>
      </c>
    </row>
    <row r="4" spans="1:14" s="306" customFormat="1" ht="14.4" customHeight="1" thickBot="1" x14ac:dyDescent="0.35">
      <c r="A4" s="582" t="s">
        <v>4</v>
      </c>
      <c r="B4" s="583" t="s">
        <v>5</v>
      </c>
      <c r="C4" s="583" t="s">
        <v>0</v>
      </c>
      <c r="D4" s="583" t="s">
        <v>6</v>
      </c>
      <c r="E4" s="583" t="s">
        <v>7</v>
      </c>
      <c r="F4" s="583" t="s">
        <v>1</v>
      </c>
      <c r="G4" s="583" t="s">
        <v>8</v>
      </c>
      <c r="H4" s="583" t="s">
        <v>9</v>
      </c>
      <c r="I4" s="583" t="s">
        <v>10</v>
      </c>
      <c r="J4" s="584" t="s">
        <v>11</v>
      </c>
      <c r="K4" s="584" t="s">
        <v>12</v>
      </c>
      <c r="L4" s="585" t="s">
        <v>159</v>
      </c>
      <c r="M4" s="585" t="s">
        <v>13</v>
      </c>
      <c r="N4" s="586" t="s">
        <v>176</v>
      </c>
    </row>
    <row r="5" spans="1:14" ht="14.4" customHeight="1" x14ac:dyDescent="0.3">
      <c r="A5" s="587" t="s">
        <v>516</v>
      </c>
      <c r="B5" s="588" t="s">
        <v>517</v>
      </c>
      <c r="C5" s="589" t="s">
        <v>522</v>
      </c>
      <c r="D5" s="590" t="s">
        <v>2174</v>
      </c>
      <c r="E5" s="589" t="s">
        <v>539</v>
      </c>
      <c r="F5" s="590" t="s">
        <v>2178</v>
      </c>
      <c r="G5" s="589"/>
      <c r="H5" s="589" t="s">
        <v>540</v>
      </c>
      <c r="I5" s="589" t="s">
        <v>541</v>
      </c>
      <c r="J5" s="589" t="s">
        <v>542</v>
      </c>
      <c r="K5" s="589" t="s">
        <v>543</v>
      </c>
      <c r="L5" s="591">
        <v>100.9247479797445</v>
      </c>
      <c r="M5" s="591">
        <v>17</v>
      </c>
      <c r="N5" s="592">
        <v>1715.7207156556565</v>
      </c>
    </row>
    <row r="6" spans="1:14" ht="14.4" customHeight="1" x14ac:dyDescent="0.3">
      <c r="A6" s="593" t="s">
        <v>516</v>
      </c>
      <c r="B6" s="594" t="s">
        <v>517</v>
      </c>
      <c r="C6" s="595" t="s">
        <v>522</v>
      </c>
      <c r="D6" s="596" t="s">
        <v>2174</v>
      </c>
      <c r="E6" s="595" t="s">
        <v>539</v>
      </c>
      <c r="F6" s="596" t="s">
        <v>2178</v>
      </c>
      <c r="G6" s="595"/>
      <c r="H6" s="595" t="s">
        <v>544</v>
      </c>
      <c r="I6" s="595" t="s">
        <v>545</v>
      </c>
      <c r="J6" s="595" t="s">
        <v>546</v>
      </c>
      <c r="K6" s="595" t="s">
        <v>547</v>
      </c>
      <c r="L6" s="597">
        <v>99.96</v>
      </c>
      <c r="M6" s="597">
        <v>1</v>
      </c>
      <c r="N6" s="598">
        <v>99.96</v>
      </c>
    </row>
    <row r="7" spans="1:14" ht="14.4" customHeight="1" x14ac:dyDescent="0.3">
      <c r="A7" s="593" t="s">
        <v>516</v>
      </c>
      <c r="B7" s="594" t="s">
        <v>517</v>
      </c>
      <c r="C7" s="595" t="s">
        <v>522</v>
      </c>
      <c r="D7" s="596" t="s">
        <v>2174</v>
      </c>
      <c r="E7" s="595" t="s">
        <v>539</v>
      </c>
      <c r="F7" s="596" t="s">
        <v>2178</v>
      </c>
      <c r="G7" s="595"/>
      <c r="H7" s="595" t="s">
        <v>548</v>
      </c>
      <c r="I7" s="595" t="s">
        <v>549</v>
      </c>
      <c r="J7" s="595" t="s">
        <v>550</v>
      </c>
      <c r="K7" s="595" t="s">
        <v>551</v>
      </c>
      <c r="L7" s="597">
        <v>89.79000000000002</v>
      </c>
      <c r="M7" s="597">
        <v>1</v>
      </c>
      <c r="N7" s="598">
        <v>89.79000000000002</v>
      </c>
    </row>
    <row r="8" spans="1:14" ht="14.4" customHeight="1" x14ac:dyDescent="0.3">
      <c r="A8" s="593" t="s">
        <v>516</v>
      </c>
      <c r="B8" s="594" t="s">
        <v>517</v>
      </c>
      <c r="C8" s="595" t="s">
        <v>522</v>
      </c>
      <c r="D8" s="596" t="s">
        <v>2174</v>
      </c>
      <c r="E8" s="595" t="s">
        <v>539</v>
      </c>
      <c r="F8" s="596" t="s">
        <v>2178</v>
      </c>
      <c r="G8" s="595"/>
      <c r="H8" s="595" t="s">
        <v>552</v>
      </c>
      <c r="I8" s="595" t="s">
        <v>552</v>
      </c>
      <c r="J8" s="595" t="s">
        <v>553</v>
      </c>
      <c r="K8" s="595" t="s">
        <v>554</v>
      </c>
      <c r="L8" s="597">
        <v>64.86</v>
      </c>
      <c r="M8" s="597">
        <v>1</v>
      </c>
      <c r="N8" s="598">
        <v>64.86</v>
      </c>
    </row>
    <row r="9" spans="1:14" ht="14.4" customHeight="1" x14ac:dyDescent="0.3">
      <c r="A9" s="593" t="s">
        <v>516</v>
      </c>
      <c r="B9" s="594" t="s">
        <v>517</v>
      </c>
      <c r="C9" s="595" t="s">
        <v>522</v>
      </c>
      <c r="D9" s="596" t="s">
        <v>2174</v>
      </c>
      <c r="E9" s="595" t="s">
        <v>539</v>
      </c>
      <c r="F9" s="596" t="s">
        <v>2178</v>
      </c>
      <c r="G9" s="595" t="s">
        <v>555</v>
      </c>
      <c r="H9" s="595" t="s">
        <v>556</v>
      </c>
      <c r="I9" s="595" t="s">
        <v>556</v>
      </c>
      <c r="J9" s="595" t="s">
        <v>557</v>
      </c>
      <c r="K9" s="595" t="s">
        <v>558</v>
      </c>
      <c r="L9" s="597">
        <v>179.4</v>
      </c>
      <c r="M9" s="597">
        <v>10</v>
      </c>
      <c r="N9" s="598">
        <v>1794</v>
      </c>
    </row>
    <row r="10" spans="1:14" ht="14.4" customHeight="1" x14ac:dyDescent="0.3">
      <c r="A10" s="593" t="s">
        <v>516</v>
      </c>
      <c r="B10" s="594" t="s">
        <v>517</v>
      </c>
      <c r="C10" s="595" t="s">
        <v>522</v>
      </c>
      <c r="D10" s="596" t="s">
        <v>2174</v>
      </c>
      <c r="E10" s="595" t="s">
        <v>539</v>
      </c>
      <c r="F10" s="596" t="s">
        <v>2178</v>
      </c>
      <c r="G10" s="595" t="s">
        <v>555</v>
      </c>
      <c r="H10" s="595" t="s">
        <v>559</v>
      </c>
      <c r="I10" s="595" t="s">
        <v>559</v>
      </c>
      <c r="J10" s="595" t="s">
        <v>560</v>
      </c>
      <c r="K10" s="595" t="s">
        <v>561</v>
      </c>
      <c r="L10" s="597">
        <v>181.59</v>
      </c>
      <c r="M10" s="597">
        <v>6</v>
      </c>
      <c r="N10" s="598">
        <v>1089.54</v>
      </c>
    </row>
    <row r="11" spans="1:14" ht="14.4" customHeight="1" x14ac:dyDescent="0.3">
      <c r="A11" s="593" t="s">
        <v>516</v>
      </c>
      <c r="B11" s="594" t="s">
        <v>517</v>
      </c>
      <c r="C11" s="595" t="s">
        <v>522</v>
      </c>
      <c r="D11" s="596" t="s">
        <v>2174</v>
      </c>
      <c r="E11" s="595" t="s">
        <v>539</v>
      </c>
      <c r="F11" s="596" t="s">
        <v>2178</v>
      </c>
      <c r="G11" s="595" t="s">
        <v>555</v>
      </c>
      <c r="H11" s="595" t="s">
        <v>562</v>
      </c>
      <c r="I11" s="595" t="s">
        <v>562</v>
      </c>
      <c r="J11" s="595" t="s">
        <v>563</v>
      </c>
      <c r="K11" s="595" t="s">
        <v>561</v>
      </c>
      <c r="L11" s="597">
        <v>149.5</v>
      </c>
      <c r="M11" s="597">
        <v>1</v>
      </c>
      <c r="N11" s="598">
        <v>149.5</v>
      </c>
    </row>
    <row r="12" spans="1:14" ht="14.4" customHeight="1" x14ac:dyDescent="0.3">
      <c r="A12" s="593" t="s">
        <v>516</v>
      </c>
      <c r="B12" s="594" t="s">
        <v>517</v>
      </c>
      <c r="C12" s="595" t="s">
        <v>522</v>
      </c>
      <c r="D12" s="596" t="s">
        <v>2174</v>
      </c>
      <c r="E12" s="595" t="s">
        <v>539</v>
      </c>
      <c r="F12" s="596" t="s">
        <v>2178</v>
      </c>
      <c r="G12" s="595" t="s">
        <v>555</v>
      </c>
      <c r="H12" s="595" t="s">
        <v>564</v>
      </c>
      <c r="I12" s="595" t="s">
        <v>564</v>
      </c>
      <c r="J12" s="595" t="s">
        <v>563</v>
      </c>
      <c r="K12" s="595" t="s">
        <v>565</v>
      </c>
      <c r="L12" s="597">
        <v>232.30000000000004</v>
      </c>
      <c r="M12" s="597">
        <v>3</v>
      </c>
      <c r="N12" s="598">
        <v>696.90000000000009</v>
      </c>
    </row>
    <row r="13" spans="1:14" ht="14.4" customHeight="1" x14ac:dyDescent="0.3">
      <c r="A13" s="593" t="s">
        <v>516</v>
      </c>
      <c r="B13" s="594" t="s">
        <v>517</v>
      </c>
      <c r="C13" s="595" t="s">
        <v>522</v>
      </c>
      <c r="D13" s="596" t="s">
        <v>2174</v>
      </c>
      <c r="E13" s="595" t="s">
        <v>539</v>
      </c>
      <c r="F13" s="596" t="s">
        <v>2178</v>
      </c>
      <c r="G13" s="595" t="s">
        <v>555</v>
      </c>
      <c r="H13" s="595" t="s">
        <v>566</v>
      </c>
      <c r="I13" s="595" t="s">
        <v>566</v>
      </c>
      <c r="J13" s="595" t="s">
        <v>557</v>
      </c>
      <c r="K13" s="595" t="s">
        <v>567</v>
      </c>
      <c r="L13" s="597">
        <v>97.180000000000021</v>
      </c>
      <c r="M13" s="597">
        <v>38</v>
      </c>
      <c r="N13" s="598">
        <v>3692.8400000000011</v>
      </c>
    </row>
    <row r="14" spans="1:14" ht="14.4" customHeight="1" x14ac:dyDescent="0.3">
      <c r="A14" s="593" t="s">
        <v>516</v>
      </c>
      <c r="B14" s="594" t="s">
        <v>517</v>
      </c>
      <c r="C14" s="595" t="s">
        <v>522</v>
      </c>
      <c r="D14" s="596" t="s">
        <v>2174</v>
      </c>
      <c r="E14" s="595" t="s">
        <v>539</v>
      </c>
      <c r="F14" s="596" t="s">
        <v>2178</v>
      </c>
      <c r="G14" s="595" t="s">
        <v>555</v>
      </c>
      <c r="H14" s="595" t="s">
        <v>568</v>
      </c>
      <c r="I14" s="595" t="s">
        <v>568</v>
      </c>
      <c r="J14" s="595" t="s">
        <v>557</v>
      </c>
      <c r="K14" s="595" t="s">
        <v>569</v>
      </c>
      <c r="L14" s="597">
        <v>97.75</v>
      </c>
      <c r="M14" s="597">
        <v>1</v>
      </c>
      <c r="N14" s="598">
        <v>97.75</v>
      </c>
    </row>
    <row r="15" spans="1:14" ht="14.4" customHeight="1" x14ac:dyDescent="0.3">
      <c r="A15" s="593" t="s">
        <v>516</v>
      </c>
      <c r="B15" s="594" t="s">
        <v>517</v>
      </c>
      <c r="C15" s="595" t="s">
        <v>522</v>
      </c>
      <c r="D15" s="596" t="s">
        <v>2174</v>
      </c>
      <c r="E15" s="595" t="s">
        <v>539</v>
      </c>
      <c r="F15" s="596" t="s">
        <v>2178</v>
      </c>
      <c r="G15" s="595" t="s">
        <v>555</v>
      </c>
      <c r="H15" s="595" t="s">
        <v>570</v>
      </c>
      <c r="I15" s="595" t="s">
        <v>571</v>
      </c>
      <c r="J15" s="595" t="s">
        <v>572</v>
      </c>
      <c r="K15" s="595" t="s">
        <v>573</v>
      </c>
      <c r="L15" s="597">
        <v>40.07</v>
      </c>
      <c r="M15" s="597">
        <v>2</v>
      </c>
      <c r="N15" s="598">
        <v>80.14</v>
      </c>
    </row>
    <row r="16" spans="1:14" ht="14.4" customHeight="1" x14ac:dyDescent="0.3">
      <c r="A16" s="593" t="s">
        <v>516</v>
      </c>
      <c r="B16" s="594" t="s">
        <v>517</v>
      </c>
      <c r="C16" s="595" t="s">
        <v>522</v>
      </c>
      <c r="D16" s="596" t="s">
        <v>2174</v>
      </c>
      <c r="E16" s="595" t="s">
        <v>539</v>
      </c>
      <c r="F16" s="596" t="s">
        <v>2178</v>
      </c>
      <c r="G16" s="595" t="s">
        <v>555</v>
      </c>
      <c r="H16" s="595" t="s">
        <v>574</v>
      </c>
      <c r="I16" s="595" t="s">
        <v>575</v>
      </c>
      <c r="J16" s="595" t="s">
        <v>576</v>
      </c>
      <c r="K16" s="595" t="s">
        <v>577</v>
      </c>
      <c r="L16" s="597">
        <v>84.57</v>
      </c>
      <c r="M16" s="597">
        <v>6</v>
      </c>
      <c r="N16" s="598">
        <v>507.41999999999996</v>
      </c>
    </row>
    <row r="17" spans="1:14" ht="14.4" customHeight="1" x14ac:dyDescent="0.3">
      <c r="A17" s="593" t="s">
        <v>516</v>
      </c>
      <c r="B17" s="594" t="s">
        <v>517</v>
      </c>
      <c r="C17" s="595" t="s">
        <v>522</v>
      </c>
      <c r="D17" s="596" t="s">
        <v>2174</v>
      </c>
      <c r="E17" s="595" t="s">
        <v>539</v>
      </c>
      <c r="F17" s="596" t="s">
        <v>2178</v>
      </c>
      <c r="G17" s="595" t="s">
        <v>555</v>
      </c>
      <c r="H17" s="595" t="s">
        <v>578</v>
      </c>
      <c r="I17" s="595" t="s">
        <v>579</v>
      </c>
      <c r="J17" s="595" t="s">
        <v>580</v>
      </c>
      <c r="K17" s="595" t="s">
        <v>581</v>
      </c>
      <c r="L17" s="597">
        <v>103.28804415569965</v>
      </c>
      <c r="M17" s="597">
        <v>64</v>
      </c>
      <c r="N17" s="598">
        <v>6610.4348259647777</v>
      </c>
    </row>
    <row r="18" spans="1:14" ht="14.4" customHeight="1" x14ac:dyDescent="0.3">
      <c r="A18" s="593" t="s">
        <v>516</v>
      </c>
      <c r="B18" s="594" t="s">
        <v>517</v>
      </c>
      <c r="C18" s="595" t="s">
        <v>522</v>
      </c>
      <c r="D18" s="596" t="s">
        <v>2174</v>
      </c>
      <c r="E18" s="595" t="s">
        <v>539</v>
      </c>
      <c r="F18" s="596" t="s">
        <v>2178</v>
      </c>
      <c r="G18" s="595" t="s">
        <v>555</v>
      </c>
      <c r="H18" s="595" t="s">
        <v>582</v>
      </c>
      <c r="I18" s="595" t="s">
        <v>583</v>
      </c>
      <c r="J18" s="595" t="s">
        <v>584</v>
      </c>
      <c r="K18" s="595" t="s">
        <v>585</v>
      </c>
      <c r="L18" s="597">
        <v>170.33999999999997</v>
      </c>
      <c r="M18" s="597">
        <v>6</v>
      </c>
      <c r="N18" s="598">
        <v>1022.0399999999998</v>
      </c>
    </row>
    <row r="19" spans="1:14" ht="14.4" customHeight="1" x14ac:dyDescent="0.3">
      <c r="A19" s="593" t="s">
        <v>516</v>
      </c>
      <c r="B19" s="594" t="s">
        <v>517</v>
      </c>
      <c r="C19" s="595" t="s">
        <v>522</v>
      </c>
      <c r="D19" s="596" t="s">
        <v>2174</v>
      </c>
      <c r="E19" s="595" t="s">
        <v>539</v>
      </c>
      <c r="F19" s="596" t="s">
        <v>2178</v>
      </c>
      <c r="G19" s="595" t="s">
        <v>555</v>
      </c>
      <c r="H19" s="595" t="s">
        <v>586</v>
      </c>
      <c r="I19" s="595" t="s">
        <v>587</v>
      </c>
      <c r="J19" s="595" t="s">
        <v>588</v>
      </c>
      <c r="K19" s="595" t="s">
        <v>589</v>
      </c>
      <c r="L19" s="597">
        <v>66.110000000000014</v>
      </c>
      <c r="M19" s="597">
        <v>5</v>
      </c>
      <c r="N19" s="598">
        <v>330.55000000000007</v>
      </c>
    </row>
    <row r="20" spans="1:14" ht="14.4" customHeight="1" x14ac:dyDescent="0.3">
      <c r="A20" s="593" t="s">
        <v>516</v>
      </c>
      <c r="B20" s="594" t="s">
        <v>517</v>
      </c>
      <c r="C20" s="595" t="s">
        <v>522</v>
      </c>
      <c r="D20" s="596" t="s">
        <v>2174</v>
      </c>
      <c r="E20" s="595" t="s">
        <v>539</v>
      </c>
      <c r="F20" s="596" t="s">
        <v>2178</v>
      </c>
      <c r="G20" s="595" t="s">
        <v>555</v>
      </c>
      <c r="H20" s="595" t="s">
        <v>590</v>
      </c>
      <c r="I20" s="595" t="s">
        <v>591</v>
      </c>
      <c r="J20" s="595" t="s">
        <v>592</v>
      </c>
      <c r="K20" s="595" t="s">
        <v>593</v>
      </c>
      <c r="L20" s="597">
        <v>42.400000000000013</v>
      </c>
      <c r="M20" s="597">
        <v>2</v>
      </c>
      <c r="N20" s="598">
        <v>84.800000000000026</v>
      </c>
    </row>
    <row r="21" spans="1:14" ht="14.4" customHeight="1" x14ac:dyDescent="0.3">
      <c r="A21" s="593" t="s">
        <v>516</v>
      </c>
      <c r="B21" s="594" t="s">
        <v>517</v>
      </c>
      <c r="C21" s="595" t="s">
        <v>522</v>
      </c>
      <c r="D21" s="596" t="s">
        <v>2174</v>
      </c>
      <c r="E21" s="595" t="s">
        <v>539</v>
      </c>
      <c r="F21" s="596" t="s">
        <v>2178</v>
      </c>
      <c r="G21" s="595" t="s">
        <v>555</v>
      </c>
      <c r="H21" s="595" t="s">
        <v>594</v>
      </c>
      <c r="I21" s="595" t="s">
        <v>595</v>
      </c>
      <c r="J21" s="595" t="s">
        <v>596</v>
      </c>
      <c r="K21" s="595" t="s">
        <v>597</v>
      </c>
      <c r="L21" s="597">
        <v>77.300097753696292</v>
      </c>
      <c r="M21" s="597">
        <v>1</v>
      </c>
      <c r="N21" s="598">
        <v>77.300097753696292</v>
      </c>
    </row>
    <row r="22" spans="1:14" ht="14.4" customHeight="1" x14ac:dyDescent="0.3">
      <c r="A22" s="593" t="s">
        <v>516</v>
      </c>
      <c r="B22" s="594" t="s">
        <v>517</v>
      </c>
      <c r="C22" s="595" t="s">
        <v>522</v>
      </c>
      <c r="D22" s="596" t="s">
        <v>2174</v>
      </c>
      <c r="E22" s="595" t="s">
        <v>539</v>
      </c>
      <c r="F22" s="596" t="s">
        <v>2178</v>
      </c>
      <c r="G22" s="595" t="s">
        <v>555</v>
      </c>
      <c r="H22" s="595" t="s">
        <v>598</v>
      </c>
      <c r="I22" s="595" t="s">
        <v>599</v>
      </c>
      <c r="J22" s="595" t="s">
        <v>600</v>
      </c>
      <c r="K22" s="595" t="s">
        <v>601</v>
      </c>
      <c r="L22" s="597">
        <v>58.97</v>
      </c>
      <c r="M22" s="597">
        <v>3</v>
      </c>
      <c r="N22" s="598">
        <v>176.91</v>
      </c>
    </row>
    <row r="23" spans="1:14" ht="14.4" customHeight="1" x14ac:dyDescent="0.3">
      <c r="A23" s="593" t="s">
        <v>516</v>
      </c>
      <c r="B23" s="594" t="s">
        <v>517</v>
      </c>
      <c r="C23" s="595" t="s">
        <v>522</v>
      </c>
      <c r="D23" s="596" t="s">
        <v>2174</v>
      </c>
      <c r="E23" s="595" t="s">
        <v>539</v>
      </c>
      <c r="F23" s="596" t="s">
        <v>2178</v>
      </c>
      <c r="G23" s="595" t="s">
        <v>555</v>
      </c>
      <c r="H23" s="595" t="s">
        <v>602</v>
      </c>
      <c r="I23" s="595" t="s">
        <v>603</v>
      </c>
      <c r="J23" s="595" t="s">
        <v>604</v>
      </c>
      <c r="K23" s="595" t="s">
        <v>605</v>
      </c>
      <c r="L23" s="597">
        <v>57.380000000000102</v>
      </c>
      <c r="M23" s="597">
        <v>1</v>
      </c>
      <c r="N23" s="598">
        <v>57.380000000000102</v>
      </c>
    </row>
    <row r="24" spans="1:14" ht="14.4" customHeight="1" x14ac:dyDescent="0.3">
      <c r="A24" s="593" t="s">
        <v>516</v>
      </c>
      <c r="B24" s="594" t="s">
        <v>517</v>
      </c>
      <c r="C24" s="595" t="s">
        <v>522</v>
      </c>
      <c r="D24" s="596" t="s">
        <v>2174</v>
      </c>
      <c r="E24" s="595" t="s">
        <v>539</v>
      </c>
      <c r="F24" s="596" t="s">
        <v>2178</v>
      </c>
      <c r="G24" s="595" t="s">
        <v>555</v>
      </c>
      <c r="H24" s="595" t="s">
        <v>606</v>
      </c>
      <c r="I24" s="595" t="s">
        <v>607</v>
      </c>
      <c r="J24" s="595" t="s">
        <v>608</v>
      </c>
      <c r="K24" s="595" t="s">
        <v>609</v>
      </c>
      <c r="L24" s="597">
        <v>84.316345249885572</v>
      </c>
      <c r="M24" s="597">
        <v>19</v>
      </c>
      <c r="N24" s="598">
        <v>1602.0105597478259</v>
      </c>
    </row>
    <row r="25" spans="1:14" ht="14.4" customHeight="1" x14ac:dyDescent="0.3">
      <c r="A25" s="593" t="s">
        <v>516</v>
      </c>
      <c r="B25" s="594" t="s">
        <v>517</v>
      </c>
      <c r="C25" s="595" t="s">
        <v>522</v>
      </c>
      <c r="D25" s="596" t="s">
        <v>2174</v>
      </c>
      <c r="E25" s="595" t="s">
        <v>539</v>
      </c>
      <c r="F25" s="596" t="s">
        <v>2178</v>
      </c>
      <c r="G25" s="595" t="s">
        <v>555</v>
      </c>
      <c r="H25" s="595" t="s">
        <v>610</v>
      </c>
      <c r="I25" s="595" t="s">
        <v>611</v>
      </c>
      <c r="J25" s="595" t="s">
        <v>612</v>
      </c>
      <c r="K25" s="595" t="s">
        <v>613</v>
      </c>
      <c r="L25" s="597">
        <v>66.53</v>
      </c>
      <c r="M25" s="597">
        <v>1</v>
      </c>
      <c r="N25" s="598">
        <v>66.53</v>
      </c>
    </row>
    <row r="26" spans="1:14" ht="14.4" customHeight="1" x14ac:dyDescent="0.3">
      <c r="A26" s="593" t="s">
        <v>516</v>
      </c>
      <c r="B26" s="594" t="s">
        <v>517</v>
      </c>
      <c r="C26" s="595" t="s">
        <v>522</v>
      </c>
      <c r="D26" s="596" t="s">
        <v>2174</v>
      </c>
      <c r="E26" s="595" t="s">
        <v>539</v>
      </c>
      <c r="F26" s="596" t="s">
        <v>2178</v>
      </c>
      <c r="G26" s="595" t="s">
        <v>555</v>
      </c>
      <c r="H26" s="595" t="s">
        <v>614</v>
      </c>
      <c r="I26" s="595" t="s">
        <v>615</v>
      </c>
      <c r="J26" s="595" t="s">
        <v>616</v>
      </c>
      <c r="K26" s="595" t="s">
        <v>617</v>
      </c>
      <c r="L26" s="597">
        <v>28.58625953381318</v>
      </c>
      <c r="M26" s="597">
        <v>51</v>
      </c>
      <c r="N26" s="598">
        <v>1457.8992362244721</v>
      </c>
    </row>
    <row r="27" spans="1:14" ht="14.4" customHeight="1" x14ac:dyDescent="0.3">
      <c r="A27" s="593" t="s">
        <v>516</v>
      </c>
      <c r="B27" s="594" t="s">
        <v>517</v>
      </c>
      <c r="C27" s="595" t="s">
        <v>522</v>
      </c>
      <c r="D27" s="596" t="s">
        <v>2174</v>
      </c>
      <c r="E27" s="595" t="s">
        <v>539</v>
      </c>
      <c r="F27" s="596" t="s">
        <v>2178</v>
      </c>
      <c r="G27" s="595" t="s">
        <v>555</v>
      </c>
      <c r="H27" s="595" t="s">
        <v>618</v>
      </c>
      <c r="I27" s="595" t="s">
        <v>619</v>
      </c>
      <c r="J27" s="595" t="s">
        <v>620</v>
      </c>
      <c r="K27" s="595" t="s">
        <v>621</v>
      </c>
      <c r="L27" s="597">
        <v>74.64</v>
      </c>
      <c r="M27" s="597">
        <v>1</v>
      </c>
      <c r="N27" s="598">
        <v>74.64</v>
      </c>
    </row>
    <row r="28" spans="1:14" ht="14.4" customHeight="1" x14ac:dyDescent="0.3">
      <c r="A28" s="593" t="s">
        <v>516</v>
      </c>
      <c r="B28" s="594" t="s">
        <v>517</v>
      </c>
      <c r="C28" s="595" t="s">
        <v>522</v>
      </c>
      <c r="D28" s="596" t="s">
        <v>2174</v>
      </c>
      <c r="E28" s="595" t="s">
        <v>539</v>
      </c>
      <c r="F28" s="596" t="s">
        <v>2178</v>
      </c>
      <c r="G28" s="595" t="s">
        <v>555</v>
      </c>
      <c r="H28" s="595" t="s">
        <v>622</v>
      </c>
      <c r="I28" s="595" t="s">
        <v>623</v>
      </c>
      <c r="J28" s="595" t="s">
        <v>624</v>
      </c>
      <c r="K28" s="595" t="s">
        <v>625</v>
      </c>
      <c r="L28" s="597">
        <v>81.194039706260853</v>
      </c>
      <c r="M28" s="597">
        <v>20</v>
      </c>
      <c r="N28" s="598">
        <v>1623.8807941252171</v>
      </c>
    </row>
    <row r="29" spans="1:14" ht="14.4" customHeight="1" x14ac:dyDescent="0.3">
      <c r="A29" s="593" t="s">
        <v>516</v>
      </c>
      <c r="B29" s="594" t="s">
        <v>517</v>
      </c>
      <c r="C29" s="595" t="s">
        <v>522</v>
      </c>
      <c r="D29" s="596" t="s">
        <v>2174</v>
      </c>
      <c r="E29" s="595" t="s">
        <v>539</v>
      </c>
      <c r="F29" s="596" t="s">
        <v>2178</v>
      </c>
      <c r="G29" s="595" t="s">
        <v>555</v>
      </c>
      <c r="H29" s="595" t="s">
        <v>626</v>
      </c>
      <c r="I29" s="595" t="s">
        <v>627</v>
      </c>
      <c r="J29" s="595" t="s">
        <v>628</v>
      </c>
      <c r="K29" s="595" t="s">
        <v>629</v>
      </c>
      <c r="L29" s="597">
        <v>38.270090421617098</v>
      </c>
      <c r="M29" s="597">
        <v>1</v>
      </c>
      <c r="N29" s="598">
        <v>38.270090421617098</v>
      </c>
    </row>
    <row r="30" spans="1:14" ht="14.4" customHeight="1" x14ac:dyDescent="0.3">
      <c r="A30" s="593" t="s">
        <v>516</v>
      </c>
      <c r="B30" s="594" t="s">
        <v>517</v>
      </c>
      <c r="C30" s="595" t="s">
        <v>522</v>
      </c>
      <c r="D30" s="596" t="s">
        <v>2174</v>
      </c>
      <c r="E30" s="595" t="s">
        <v>539</v>
      </c>
      <c r="F30" s="596" t="s">
        <v>2178</v>
      </c>
      <c r="G30" s="595" t="s">
        <v>555</v>
      </c>
      <c r="H30" s="595" t="s">
        <v>630</v>
      </c>
      <c r="I30" s="595" t="s">
        <v>631</v>
      </c>
      <c r="J30" s="595" t="s">
        <v>628</v>
      </c>
      <c r="K30" s="595" t="s">
        <v>632</v>
      </c>
      <c r="L30" s="597">
        <v>55.380111474980858</v>
      </c>
      <c r="M30" s="597">
        <v>2</v>
      </c>
      <c r="N30" s="598">
        <v>110.76022294996172</v>
      </c>
    </row>
    <row r="31" spans="1:14" ht="14.4" customHeight="1" x14ac:dyDescent="0.3">
      <c r="A31" s="593" t="s">
        <v>516</v>
      </c>
      <c r="B31" s="594" t="s">
        <v>517</v>
      </c>
      <c r="C31" s="595" t="s">
        <v>522</v>
      </c>
      <c r="D31" s="596" t="s">
        <v>2174</v>
      </c>
      <c r="E31" s="595" t="s">
        <v>539</v>
      </c>
      <c r="F31" s="596" t="s">
        <v>2178</v>
      </c>
      <c r="G31" s="595" t="s">
        <v>555</v>
      </c>
      <c r="H31" s="595" t="s">
        <v>633</v>
      </c>
      <c r="I31" s="595" t="s">
        <v>634</v>
      </c>
      <c r="J31" s="595" t="s">
        <v>635</v>
      </c>
      <c r="K31" s="595" t="s">
        <v>636</v>
      </c>
      <c r="L31" s="597">
        <v>176.31</v>
      </c>
      <c r="M31" s="597">
        <v>2</v>
      </c>
      <c r="N31" s="598">
        <v>352.62</v>
      </c>
    </row>
    <row r="32" spans="1:14" ht="14.4" customHeight="1" x14ac:dyDescent="0.3">
      <c r="A32" s="593" t="s">
        <v>516</v>
      </c>
      <c r="B32" s="594" t="s">
        <v>517</v>
      </c>
      <c r="C32" s="595" t="s">
        <v>522</v>
      </c>
      <c r="D32" s="596" t="s">
        <v>2174</v>
      </c>
      <c r="E32" s="595" t="s">
        <v>539</v>
      </c>
      <c r="F32" s="596" t="s">
        <v>2178</v>
      </c>
      <c r="G32" s="595" t="s">
        <v>555</v>
      </c>
      <c r="H32" s="595" t="s">
        <v>637</v>
      </c>
      <c r="I32" s="595" t="s">
        <v>638</v>
      </c>
      <c r="J32" s="595" t="s">
        <v>639</v>
      </c>
      <c r="K32" s="595" t="s">
        <v>640</v>
      </c>
      <c r="L32" s="597">
        <v>51.893478663598273</v>
      </c>
      <c r="M32" s="597">
        <v>3</v>
      </c>
      <c r="N32" s="598">
        <v>155.68043599079482</v>
      </c>
    </row>
    <row r="33" spans="1:14" ht="14.4" customHeight="1" x14ac:dyDescent="0.3">
      <c r="A33" s="593" t="s">
        <v>516</v>
      </c>
      <c r="B33" s="594" t="s">
        <v>517</v>
      </c>
      <c r="C33" s="595" t="s">
        <v>522</v>
      </c>
      <c r="D33" s="596" t="s">
        <v>2174</v>
      </c>
      <c r="E33" s="595" t="s">
        <v>539</v>
      </c>
      <c r="F33" s="596" t="s">
        <v>2178</v>
      </c>
      <c r="G33" s="595" t="s">
        <v>555</v>
      </c>
      <c r="H33" s="595" t="s">
        <v>641</v>
      </c>
      <c r="I33" s="595" t="s">
        <v>642</v>
      </c>
      <c r="J33" s="595" t="s">
        <v>643</v>
      </c>
      <c r="K33" s="595" t="s">
        <v>605</v>
      </c>
      <c r="L33" s="597">
        <v>67.469958266322976</v>
      </c>
      <c r="M33" s="597">
        <v>14</v>
      </c>
      <c r="N33" s="598">
        <v>944.57941572852167</v>
      </c>
    </row>
    <row r="34" spans="1:14" ht="14.4" customHeight="1" x14ac:dyDescent="0.3">
      <c r="A34" s="593" t="s">
        <v>516</v>
      </c>
      <c r="B34" s="594" t="s">
        <v>517</v>
      </c>
      <c r="C34" s="595" t="s">
        <v>522</v>
      </c>
      <c r="D34" s="596" t="s">
        <v>2174</v>
      </c>
      <c r="E34" s="595" t="s">
        <v>539</v>
      </c>
      <c r="F34" s="596" t="s">
        <v>2178</v>
      </c>
      <c r="G34" s="595" t="s">
        <v>555</v>
      </c>
      <c r="H34" s="595" t="s">
        <v>644</v>
      </c>
      <c r="I34" s="595" t="s">
        <v>645</v>
      </c>
      <c r="J34" s="595" t="s">
        <v>646</v>
      </c>
      <c r="K34" s="595" t="s">
        <v>647</v>
      </c>
      <c r="L34" s="597">
        <v>59.239999999999995</v>
      </c>
      <c r="M34" s="597">
        <v>9</v>
      </c>
      <c r="N34" s="598">
        <v>533.16</v>
      </c>
    </row>
    <row r="35" spans="1:14" ht="14.4" customHeight="1" x14ac:dyDescent="0.3">
      <c r="A35" s="593" t="s">
        <v>516</v>
      </c>
      <c r="B35" s="594" t="s">
        <v>517</v>
      </c>
      <c r="C35" s="595" t="s">
        <v>522</v>
      </c>
      <c r="D35" s="596" t="s">
        <v>2174</v>
      </c>
      <c r="E35" s="595" t="s">
        <v>539</v>
      </c>
      <c r="F35" s="596" t="s">
        <v>2178</v>
      </c>
      <c r="G35" s="595" t="s">
        <v>555</v>
      </c>
      <c r="H35" s="595" t="s">
        <v>648</v>
      </c>
      <c r="I35" s="595" t="s">
        <v>649</v>
      </c>
      <c r="J35" s="595" t="s">
        <v>650</v>
      </c>
      <c r="K35" s="595" t="s">
        <v>651</v>
      </c>
      <c r="L35" s="597">
        <v>369.69932812053156</v>
      </c>
      <c r="M35" s="597">
        <v>11</v>
      </c>
      <c r="N35" s="598">
        <v>4066.6926093258471</v>
      </c>
    </row>
    <row r="36" spans="1:14" ht="14.4" customHeight="1" x14ac:dyDescent="0.3">
      <c r="A36" s="593" t="s">
        <v>516</v>
      </c>
      <c r="B36" s="594" t="s">
        <v>517</v>
      </c>
      <c r="C36" s="595" t="s">
        <v>522</v>
      </c>
      <c r="D36" s="596" t="s">
        <v>2174</v>
      </c>
      <c r="E36" s="595" t="s">
        <v>539</v>
      </c>
      <c r="F36" s="596" t="s">
        <v>2178</v>
      </c>
      <c r="G36" s="595" t="s">
        <v>555</v>
      </c>
      <c r="H36" s="595" t="s">
        <v>652</v>
      </c>
      <c r="I36" s="595" t="s">
        <v>653</v>
      </c>
      <c r="J36" s="595" t="s">
        <v>654</v>
      </c>
      <c r="K36" s="595" t="s">
        <v>655</v>
      </c>
      <c r="L36" s="597">
        <v>29.88999999999999</v>
      </c>
      <c r="M36" s="597">
        <v>1</v>
      </c>
      <c r="N36" s="598">
        <v>29.88999999999999</v>
      </c>
    </row>
    <row r="37" spans="1:14" ht="14.4" customHeight="1" x14ac:dyDescent="0.3">
      <c r="A37" s="593" t="s">
        <v>516</v>
      </c>
      <c r="B37" s="594" t="s">
        <v>517</v>
      </c>
      <c r="C37" s="595" t="s">
        <v>522</v>
      </c>
      <c r="D37" s="596" t="s">
        <v>2174</v>
      </c>
      <c r="E37" s="595" t="s">
        <v>539</v>
      </c>
      <c r="F37" s="596" t="s">
        <v>2178</v>
      </c>
      <c r="G37" s="595" t="s">
        <v>555</v>
      </c>
      <c r="H37" s="595" t="s">
        <v>656</v>
      </c>
      <c r="I37" s="595" t="s">
        <v>657</v>
      </c>
      <c r="J37" s="595" t="s">
        <v>658</v>
      </c>
      <c r="K37" s="595" t="s">
        <v>659</v>
      </c>
      <c r="L37" s="597">
        <v>60.350398165294408</v>
      </c>
      <c r="M37" s="597">
        <v>20</v>
      </c>
      <c r="N37" s="598">
        <v>1207.0079633058881</v>
      </c>
    </row>
    <row r="38" spans="1:14" ht="14.4" customHeight="1" x14ac:dyDescent="0.3">
      <c r="A38" s="593" t="s">
        <v>516</v>
      </c>
      <c r="B38" s="594" t="s">
        <v>517</v>
      </c>
      <c r="C38" s="595" t="s">
        <v>522</v>
      </c>
      <c r="D38" s="596" t="s">
        <v>2174</v>
      </c>
      <c r="E38" s="595" t="s">
        <v>539</v>
      </c>
      <c r="F38" s="596" t="s">
        <v>2178</v>
      </c>
      <c r="G38" s="595" t="s">
        <v>555</v>
      </c>
      <c r="H38" s="595" t="s">
        <v>660</v>
      </c>
      <c r="I38" s="595" t="s">
        <v>661</v>
      </c>
      <c r="J38" s="595" t="s">
        <v>662</v>
      </c>
      <c r="K38" s="595" t="s">
        <v>663</v>
      </c>
      <c r="L38" s="597">
        <v>64.400000000000006</v>
      </c>
      <c r="M38" s="597">
        <v>5</v>
      </c>
      <c r="N38" s="598">
        <v>322</v>
      </c>
    </row>
    <row r="39" spans="1:14" ht="14.4" customHeight="1" x14ac:dyDescent="0.3">
      <c r="A39" s="593" t="s">
        <v>516</v>
      </c>
      <c r="B39" s="594" t="s">
        <v>517</v>
      </c>
      <c r="C39" s="595" t="s">
        <v>522</v>
      </c>
      <c r="D39" s="596" t="s">
        <v>2174</v>
      </c>
      <c r="E39" s="595" t="s">
        <v>539</v>
      </c>
      <c r="F39" s="596" t="s">
        <v>2178</v>
      </c>
      <c r="G39" s="595" t="s">
        <v>555</v>
      </c>
      <c r="H39" s="595" t="s">
        <v>664</v>
      </c>
      <c r="I39" s="595" t="s">
        <v>665</v>
      </c>
      <c r="J39" s="595" t="s">
        <v>666</v>
      </c>
      <c r="K39" s="595" t="s">
        <v>667</v>
      </c>
      <c r="L39" s="597">
        <v>260</v>
      </c>
      <c r="M39" s="597">
        <v>4</v>
      </c>
      <c r="N39" s="598">
        <v>1040</v>
      </c>
    </row>
    <row r="40" spans="1:14" ht="14.4" customHeight="1" x14ac:dyDescent="0.3">
      <c r="A40" s="593" t="s">
        <v>516</v>
      </c>
      <c r="B40" s="594" t="s">
        <v>517</v>
      </c>
      <c r="C40" s="595" t="s">
        <v>522</v>
      </c>
      <c r="D40" s="596" t="s">
        <v>2174</v>
      </c>
      <c r="E40" s="595" t="s">
        <v>539</v>
      </c>
      <c r="F40" s="596" t="s">
        <v>2178</v>
      </c>
      <c r="G40" s="595" t="s">
        <v>555</v>
      </c>
      <c r="H40" s="595" t="s">
        <v>668</v>
      </c>
      <c r="I40" s="595" t="s">
        <v>669</v>
      </c>
      <c r="J40" s="595" t="s">
        <v>670</v>
      </c>
      <c r="K40" s="595" t="s">
        <v>671</v>
      </c>
      <c r="L40" s="597">
        <v>151.13999999999999</v>
      </c>
      <c r="M40" s="597">
        <v>2</v>
      </c>
      <c r="N40" s="598">
        <v>302.27999999999997</v>
      </c>
    </row>
    <row r="41" spans="1:14" ht="14.4" customHeight="1" x14ac:dyDescent="0.3">
      <c r="A41" s="593" t="s">
        <v>516</v>
      </c>
      <c r="B41" s="594" t="s">
        <v>517</v>
      </c>
      <c r="C41" s="595" t="s">
        <v>522</v>
      </c>
      <c r="D41" s="596" t="s">
        <v>2174</v>
      </c>
      <c r="E41" s="595" t="s">
        <v>539</v>
      </c>
      <c r="F41" s="596" t="s">
        <v>2178</v>
      </c>
      <c r="G41" s="595" t="s">
        <v>555</v>
      </c>
      <c r="H41" s="595" t="s">
        <v>672</v>
      </c>
      <c r="I41" s="595" t="s">
        <v>673</v>
      </c>
      <c r="J41" s="595" t="s">
        <v>674</v>
      </c>
      <c r="K41" s="595" t="s">
        <v>675</v>
      </c>
      <c r="L41" s="597">
        <v>598.6176465166111</v>
      </c>
      <c r="M41" s="597">
        <v>1</v>
      </c>
      <c r="N41" s="598">
        <v>598.6176465166111</v>
      </c>
    </row>
    <row r="42" spans="1:14" ht="14.4" customHeight="1" x14ac:dyDescent="0.3">
      <c r="A42" s="593" t="s">
        <v>516</v>
      </c>
      <c r="B42" s="594" t="s">
        <v>517</v>
      </c>
      <c r="C42" s="595" t="s">
        <v>522</v>
      </c>
      <c r="D42" s="596" t="s">
        <v>2174</v>
      </c>
      <c r="E42" s="595" t="s">
        <v>539</v>
      </c>
      <c r="F42" s="596" t="s">
        <v>2178</v>
      </c>
      <c r="G42" s="595" t="s">
        <v>555</v>
      </c>
      <c r="H42" s="595" t="s">
        <v>676</v>
      </c>
      <c r="I42" s="595" t="s">
        <v>677</v>
      </c>
      <c r="J42" s="595" t="s">
        <v>678</v>
      </c>
      <c r="K42" s="595" t="s">
        <v>679</v>
      </c>
      <c r="L42" s="597">
        <v>270.22285714285715</v>
      </c>
      <c r="M42" s="597">
        <v>7</v>
      </c>
      <c r="N42" s="598">
        <v>1891.56</v>
      </c>
    </row>
    <row r="43" spans="1:14" ht="14.4" customHeight="1" x14ac:dyDescent="0.3">
      <c r="A43" s="593" t="s">
        <v>516</v>
      </c>
      <c r="B43" s="594" t="s">
        <v>517</v>
      </c>
      <c r="C43" s="595" t="s">
        <v>522</v>
      </c>
      <c r="D43" s="596" t="s">
        <v>2174</v>
      </c>
      <c r="E43" s="595" t="s">
        <v>539</v>
      </c>
      <c r="F43" s="596" t="s">
        <v>2178</v>
      </c>
      <c r="G43" s="595" t="s">
        <v>555</v>
      </c>
      <c r="H43" s="595" t="s">
        <v>680</v>
      </c>
      <c r="I43" s="595" t="s">
        <v>681</v>
      </c>
      <c r="J43" s="595" t="s">
        <v>682</v>
      </c>
      <c r="K43" s="595" t="s">
        <v>683</v>
      </c>
      <c r="L43" s="597">
        <v>132.53000000000003</v>
      </c>
      <c r="M43" s="597">
        <v>1</v>
      </c>
      <c r="N43" s="598">
        <v>132.53000000000003</v>
      </c>
    </row>
    <row r="44" spans="1:14" ht="14.4" customHeight="1" x14ac:dyDescent="0.3">
      <c r="A44" s="593" t="s">
        <v>516</v>
      </c>
      <c r="B44" s="594" t="s">
        <v>517</v>
      </c>
      <c r="C44" s="595" t="s">
        <v>522</v>
      </c>
      <c r="D44" s="596" t="s">
        <v>2174</v>
      </c>
      <c r="E44" s="595" t="s">
        <v>539</v>
      </c>
      <c r="F44" s="596" t="s">
        <v>2178</v>
      </c>
      <c r="G44" s="595" t="s">
        <v>555</v>
      </c>
      <c r="H44" s="595" t="s">
        <v>684</v>
      </c>
      <c r="I44" s="595" t="s">
        <v>685</v>
      </c>
      <c r="J44" s="595" t="s">
        <v>686</v>
      </c>
      <c r="K44" s="595" t="s">
        <v>687</v>
      </c>
      <c r="L44" s="597">
        <v>102.07</v>
      </c>
      <c r="M44" s="597">
        <v>1</v>
      </c>
      <c r="N44" s="598">
        <v>102.07</v>
      </c>
    </row>
    <row r="45" spans="1:14" ht="14.4" customHeight="1" x14ac:dyDescent="0.3">
      <c r="A45" s="593" t="s">
        <v>516</v>
      </c>
      <c r="B45" s="594" t="s">
        <v>517</v>
      </c>
      <c r="C45" s="595" t="s">
        <v>522</v>
      </c>
      <c r="D45" s="596" t="s">
        <v>2174</v>
      </c>
      <c r="E45" s="595" t="s">
        <v>539</v>
      </c>
      <c r="F45" s="596" t="s">
        <v>2178</v>
      </c>
      <c r="G45" s="595" t="s">
        <v>555</v>
      </c>
      <c r="H45" s="595" t="s">
        <v>688</v>
      </c>
      <c r="I45" s="595" t="s">
        <v>688</v>
      </c>
      <c r="J45" s="595" t="s">
        <v>689</v>
      </c>
      <c r="K45" s="595" t="s">
        <v>690</v>
      </c>
      <c r="L45" s="597">
        <v>38.19</v>
      </c>
      <c r="M45" s="597">
        <v>16</v>
      </c>
      <c r="N45" s="598">
        <v>611.04</v>
      </c>
    </row>
    <row r="46" spans="1:14" ht="14.4" customHeight="1" x14ac:dyDescent="0.3">
      <c r="A46" s="593" t="s">
        <v>516</v>
      </c>
      <c r="B46" s="594" t="s">
        <v>517</v>
      </c>
      <c r="C46" s="595" t="s">
        <v>522</v>
      </c>
      <c r="D46" s="596" t="s">
        <v>2174</v>
      </c>
      <c r="E46" s="595" t="s">
        <v>539</v>
      </c>
      <c r="F46" s="596" t="s">
        <v>2178</v>
      </c>
      <c r="G46" s="595" t="s">
        <v>555</v>
      </c>
      <c r="H46" s="595" t="s">
        <v>691</v>
      </c>
      <c r="I46" s="595" t="s">
        <v>692</v>
      </c>
      <c r="J46" s="595" t="s">
        <v>693</v>
      </c>
      <c r="K46" s="595" t="s">
        <v>694</v>
      </c>
      <c r="L46" s="597">
        <v>238.06000000000006</v>
      </c>
      <c r="M46" s="597">
        <v>4</v>
      </c>
      <c r="N46" s="598">
        <v>952.24000000000024</v>
      </c>
    </row>
    <row r="47" spans="1:14" ht="14.4" customHeight="1" x14ac:dyDescent="0.3">
      <c r="A47" s="593" t="s">
        <v>516</v>
      </c>
      <c r="B47" s="594" t="s">
        <v>517</v>
      </c>
      <c r="C47" s="595" t="s">
        <v>522</v>
      </c>
      <c r="D47" s="596" t="s">
        <v>2174</v>
      </c>
      <c r="E47" s="595" t="s">
        <v>539</v>
      </c>
      <c r="F47" s="596" t="s">
        <v>2178</v>
      </c>
      <c r="G47" s="595" t="s">
        <v>555</v>
      </c>
      <c r="H47" s="595" t="s">
        <v>695</v>
      </c>
      <c r="I47" s="595" t="s">
        <v>696</v>
      </c>
      <c r="J47" s="595" t="s">
        <v>697</v>
      </c>
      <c r="K47" s="595" t="s">
        <v>698</v>
      </c>
      <c r="L47" s="597">
        <v>184.73750000000001</v>
      </c>
      <c r="M47" s="597">
        <v>2</v>
      </c>
      <c r="N47" s="598">
        <v>369.47500000000002</v>
      </c>
    </row>
    <row r="48" spans="1:14" ht="14.4" customHeight="1" x14ac:dyDescent="0.3">
      <c r="A48" s="593" t="s">
        <v>516</v>
      </c>
      <c r="B48" s="594" t="s">
        <v>517</v>
      </c>
      <c r="C48" s="595" t="s">
        <v>522</v>
      </c>
      <c r="D48" s="596" t="s">
        <v>2174</v>
      </c>
      <c r="E48" s="595" t="s">
        <v>539</v>
      </c>
      <c r="F48" s="596" t="s">
        <v>2178</v>
      </c>
      <c r="G48" s="595" t="s">
        <v>555</v>
      </c>
      <c r="H48" s="595" t="s">
        <v>699</v>
      </c>
      <c r="I48" s="595" t="s">
        <v>700</v>
      </c>
      <c r="J48" s="595" t="s">
        <v>701</v>
      </c>
      <c r="K48" s="595" t="s">
        <v>702</v>
      </c>
      <c r="L48" s="597">
        <v>164.95973228467821</v>
      </c>
      <c r="M48" s="597">
        <v>4</v>
      </c>
      <c r="N48" s="598">
        <v>659.83892913871284</v>
      </c>
    </row>
    <row r="49" spans="1:14" ht="14.4" customHeight="1" x14ac:dyDescent="0.3">
      <c r="A49" s="593" t="s">
        <v>516</v>
      </c>
      <c r="B49" s="594" t="s">
        <v>517</v>
      </c>
      <c r="C49" s="595" t="s">
        <v>522</v>
      </c>
      <c r="D49" s="596" t="s">
        <v>2174</v>
      </c>
      <c r="E49" s="595" t="s">
        <v>539</v>
      </c>
      <c r="F49" s="596" t="s">
        <v>2178</v>
      </c>
      <c r="G49" s="595" t="s">
        <v>555</v>
      </c>
      <c r="H49" s="595" t="s">
        <v>703</v>
      </c>
      <c r="I49" s="595" t="s">
        <v>704</v>
      </c>
      <c r="J49" s="595" t="s">
        <v>705</v>
      </c>
      <c r="K49" s="595" t="s">
        <v>706</v>
      </c>
      <c r="L49" s="597">
        <v>221.37022994429518</v>
      </c>
      <c r="M49" s="597">
        <v>3</v>
      </c>
      <c r="N49" s="598">
        <v>664.11068983288556</v>
      </c>
    </row>
    <row r="50" spans="1:14" ht="14.4" customHeight="1" x14ac:dyDescent="0.3">
      <c r="A50" s="593" t="s">
        <v>516</v>
      </c>
      <c r="B50" s="594" t="s">
        <v>517</v>
      </c>
      <c r="C50" s="595" t="s">
        <v>522</v>
      </c>
      <c r="D50" s="596" t="s">
        <v>2174</v>
      </c>
      <c r="E50" s="595" t="s">
        <v>539</v>
      </c>
      <c r="F50" s="596" t="s">
        <v>2178</v>
      </c>
      <c r="G50" s="595" t="s">
        <v>555</v>
      </c>
      <c r="H50" s="595" t="s">
        <v>707</v>
      </c>
      <c r="I50" s="595" t="s">
        <v>708</v>
      </c>
      <c r="J50" s="595" t="s">
        <v>709</v>
      </c>
      <c r="K50" s="595" t="s">
        <v>710</v>
      </c>
      <c r="L50" s="597">
        <v>117.69979608878501</v>
      </c>
      <c r="M50" s="597">
        <v>1</v>
      </c>
      <c r="N50" s="598">
        <v>117.69979608878501</v>
      </c>
    </row>
    <row r="51" spans="1:14" ht="14.4" customHeight="1" x14ac:dyDescent="0.3">
      <c r="A51" s="593" t="s">
        <v>516</v>
      </c>
      <c r="B51" s="594" t="s">
        <v>517</v>
      </c>
      <c r="C51" s="595" t="s">
        <v>522</v>
      </c>
      <c r="D51" s="596" t="s">
        <v>2174</v>
      </c>
      <c r="E51" s="595" t="s">
        <v>539</v>
      </c>
      <c r="F51" s="596" t="s">
        <v>2178</v>
      </c>
      <c r="G51" s="595" t="s">
        <v>555</v>
      </c>
      <c r="H51" s="595" t="s">
        <v>711</v>
      </c>
      <c r="I51" s="595" t="s">
        <v>712</v>
      </c>
      <c r="J51" s="595" t="s">
        <v>713</v>
      </c>
      <c r="K51" s="595" t="s">
        <v>714</v>
      </c>
      <c r="L51" s="597">
        <v>118.82574722194688</v>
      </c>
      <c r="M51" s="597">
        <v>5</v>
      </c>
      <c r="N51" s="598">
        <v>594.1287361097344</v>
      </c>
    </row>
    <row r="52" spans="1:14" ht="14.4" customHeight="1" x14ac:dyDescent="0.3">
      <c r="A52" s="593" t="s">
        <v>516</v>
      </c>
      <c r="B52" s="594" t="s">
        <v>517</v>
      </c>
      <c r="C52" s="595" t="s">
        <v>522</v>
      </c>
      <c r="D52" s="596" t="s">
        <v>2174</v>
      </c>
      <c r="E52" s="595" t="s">
        <v>539</v>
      </c>
      <c r="F52" s="596" t="s">
        <v>2178</v>
      </c>
      <c r="G52" s="595" t="s">
        <v>555</v>
      </c>
      <c r="H52" s="595" t="s">
        <v>715</v>
      </c>
      <c r="I52" s="595" t="s">
        <v>716</v>
      </c>
      <c r="J52" s="595" t="s">
        <v>717</v>
      </c>
      <c r="K52" s="595" t="s">
        <v>718</v>
      </c>
      <c r="L52" s="597">
        <v>59.319824548380872</v>
      </c>
      <c r="M52" s="597">
        <v>1</v>
      </c>
      <c r="N52" s="598">
        <v>59.319824548380872</v>
      </c>
    </row>
    <row r="53" spans="1:14" ht="14.4" customHeight="1" x14ac:dyDescent="0.3">
      <c r="A53" s="593" t="s">
        <v>516</v>
      </c>
      <c r="B53" s="594" t="s">
        <v>517</v>
      </c>
      <c r="C53" s="595" t="s">
        <v>522</v>
      </c>
      <c r="D53" s="596" t="s">
        <v>2174</v>
      </c>
      <c r="E53" s="595" t="s">
        <v>539</v>
      </c>
      <c r="F53" s="596" t="s">
        <v>2178</v>
      </c>
      <c r="G53" s="595" t="s">
        <v>555</v>
      </c>
      <c r="H53" s="595" t="s">
        <v>719</v>
      </c>
      <c r="I53" s="595" t="s">
        <v>720</v>
      </c>
      <c r="J53" s="595" t="s">
        <v>721</v>
      </c>
      <c r="K53" s="595" t="s">
        <v>722</v>
      </c>
      <c r="L53" s="597">
        <v>85.769733592762748</v>
      </c>
      <c r="M53" s="597">
        <v>2</v>
      </c>
      <c r="N53" s="598">
        <v>171.5394671855255</v>
      </c>
    </row>
    <row r="54" spans="1:14" ht="14.4" customHeight="1" x14ac:dyDescent="0.3">
      <c r="A54" s="593" t="s">
        <v>516</v>
      </c>
      <c r="B54" s="594" t="s">
        <v>517</v>
      </c>
      <c r="C54" s="595" t="s">
        <v>522</v>
      </c>
      <c r="D54" s="596" t="s">
        <v>2174</v>
      </c>
      <c r="E54" s="595" t="s">
        <v>539</v>
      </c>
      <c r="F54" s="596" t="s">
        <v>2178</v>
      </c>
      <c r="G54" s="595" t="s">
        <v>555</v>
      </c>
      <c r="H54" s="595" t="s">
        <v>723</v>
      </c>
      <c r="I54" s="595" t="s">
        <v>723</v>
      </c>
      <c r="J54" s="595" t="s">
        <v>724</v>
      </c>
      <c r="K54" s="595" t="s">
        <v>725</v>
      </c>
      <c r="L54" s="597">
        <v>67.22999999999999</v>
      </c>
      <c r="M54" s="597">
        <v>3</v>
      </c>
      <c r="N54" s="598">
        <v>201.68999999999997</v>
      </c>
    </row>
    <row r="55" spans="1:14" ht="14.4" customHeight="1" x14ac:dyDescent="0.3">
      <c r="A55" s="593" t="s">
        <v>516</v>
      </c>
      <c r="B55" s="594" t="s">
        <v>517</v>
      </c>
      <c r="C55" s="595" t="s">
        <v>522</v>
      </c>
      <c r="D55" s="596" t="s">
        <v>2174</v>
      </c>
      <c r="E55" s="595" t="s">
        <v>539</v>
      </c>
      <c r="F55" s="596" t="s">
        <v>2178</v>
      </c>
      <c r="G55" s="595" t="s">
        <v>555</v>
      </c>
      <c r="H55" s="595" t="s">
        <v>726</v>
      </c>
      <c r="I55" s="595" t="s">
        <v>727</v>
      </c>
      <c r="J55" s="595" t="s">
        <v>728</v>
      </c>
      <c r="K55" s="595" t="s">
        <v>729</v>
      </c>
      <c r="L55" s="597">
        <v>339.90773134599084</v>
      </c>
      <c r="M55" s="597">
        <v>7</v>
      </c>
      <c r="N55" s="598">
        <v>2379.354119421936</v>
      </c>
    </row>
    <row r="56" spans="1:14" ht="14.4" customHeight="1" x14ac:dyDescent="0.3">
      <c r="A56" s="593" t="s">
        <v>516</v>
      </c>
      <c r="B56" s="594" t="s">
        <v>517</v>
      </c>
      <c r="C56" s="595" t="s">
        <v>522</v>
      </c>
      <c r="D56" s="596" t="s">
        <v>2174</v>
      </c>
      <c r="E56" s="595" t="s">
        <v>539</v>
      </c>
      <c r="F56" s="596" t="s">
        <v>2178</v>
      </c>
      <c r="G56" s="595" t="s">
        <v>555</v>
      </c>
      <c r="H56" s="595" t="s">
        <v>730</v>
      </c>
      <c r="I56" s="595" t="s">
        <v>731</v>
      </c>
      <c r="J56" s="595" t="s">
        <v>732</v>
      </c>
      <c r="K56" s="595" t="s">
        <v>729</v>
      </c>
      <c r="L56" s="597">
        <v>339.78749999999997</v>
      </c>
      <c r="M56" s="597">
        <v>4</v>
      </c>
      <c r="N56" s="598">
        <v>1359.1499999999999</v>
      </c>
    </row>
    <row r="57" spans="1:14" ht="14.4" customHeight="1" x14ac:dyDescent="0.3">
      <c r="A57" s="593" t="s">
        <v>516</v>
      </c>
      <c r="B57" s="594" t="s">
        <v>517</v>
      </c>
      <c r="C57" s="595" t="s">
        <v>522</v>
      </c>
      <c r="D57" s="596" t="s">
        <v>2174</v>
      </c>
      <c r="E57" s="595" t="s">
        <v>539</v>
      </c>
      <c r="F57" s="596" t="s">
        <v>2178</v>
      </c>
      <c r="G57" s="595" t="s">
        <v>555</v>
      </c>
      <c r="H57" s="595" t="s">
        <v>733</v>
      </c>
      <c r="I57" s="595" t="s">
        <v>734</v>
      </c>
      <c r="J57" s="595" t="s">
        <v>735</v>
      </c>
      <c r="K57" s="595" t="s">
        <v>736</v>
      </c>
      <c r="L57" s="597">
        <v>54.490000000000016</v>
      </c>
      <c r="M57" s="597">
        <v>1</v>
      </c>
      <c r="N57" s="598">
        <v>54.490000000000016</v>
      </c>
    </row>
    <row r="58" spans="1:14" ht="14.4" customHeight="1" x14ac:dyDescent="0.3">
      <c r="A58" s="593" t="s">
        <v>516</v>
      </c>
      <c r="B58" s="594" t="s">
        <v>517</v>
      </c>
      <c r="C58" s="595" t="s">
        <v>522</v>
      </c>
      <c r="D58" s="596" t="s">
        <v>2174</v>
      </c>
      <c r="E58" s="595" t="s">
        <v>539</v>
      </c>
      <c r="F58" s="596" t="s">
        <v>2178</v>
      </c>
      <c r="G58" s="595" t="s">
        <v>555</v>
      </c>
      <c r="H58" s="595" t="s">
        <v>737</v>
      </c>
      <c r="I58" s="595" t="s">
        <v>738</v>
      </c>
      <c r="J58" s="595" t="s">
        <v>739</v>
      </c>
      <c r="K58" s="595" t="s">
        <v>740</v>
      </c>
      <c r="L58" s="597">
        <v>69.919496875545903</v>
      </c>
      <c r="M58" s="597">
        <v>2</v>
      </c>
      <c r="N58" s="598">
        <v>139.83899375109181</v>
      </c>
    </row>
    <row r="59" spans="1:14" ht="14.4" customHeight="1" x14ac:dyDescent="0.3">
      <c r="A59" s="593" t="s">
        <v>516</v>
      </c>
      <c r="B59" s="594" t="s">
        <v>517</v>
      </c>
      <c r="C59" s="595" t="s">
        <v>522</v>
      </c>
      <c r="D59" s="596" t="s">
        <v>2174</v>
      </c>
      <c r="E59" s="595" t="s">
        <v>539</v>
      </c>
      <c r="F59" s="596" t="s">
        <v>2178</v>
      </c>
      <c r="G59" s="595" t="s">
        <v>555</v>
      </c>
      <c r="H59" s="595" t="s">
        <v>741</v>
      </c>
      <c r="I59" s="595" t="s">
        <v>742</v>
      </c>
      <c r="J59" s="595" t="s">
        <v>743</v>
      </c>
      <c r="K59" s="595" t="s">
        <v>744</v>
      </c>
      <c r="L59" s="597">
        <v>46.000000000000007</v>
      </c>
      <c r="M59" s="597">
        <v>1</v>
      </c>
      <c r="N59" s="598">
        <v>46.000000000000007</v>
      </c>
    </row>
    <row r="60" spans="1:14" ht="14.4" customHeight="1" x14ac:dyDescent="0.3">
      <c r="A60" s="593" t="s">
        <v>516</v>
      </c>
      <c r="B60" s="594" t="s">
        <v>517</v>
      </c>
      <c r="C60" s="595" t="s">
        <v>522</v>
      </c>
      <c r="D60" s="596" t="s">
        <v>2174</v>
      </c>
      <c r="E60" s="595" t="s">
        <v>539</v>
      </c>
      <c r="F60" s="596" t="s">
        <v>2178</v>
      </c>
      <c r="G60" s="595" t="s">
        <v>555</v>
      </c>
      <c r="H60" s="595" t="s">
        <v>745</v>
      </c>
      <c r="I60" s="595" t="s">
        <v>746</v>
      </c>
      <c r="J60" s="595" t="s">
        <v>747</v>
      </c>
      <c r="K60" s="595" t="s">
        <v>748</v>
      </c>
      <c r="L60" s="597">
        <v>87.11668961081692</v>
      </c>
      <c r="M60" s="597">
        <v>3</v>
      </c>
      <c r="N60" s="598">
        <v>261.35006883245075</v>
      </c>
    </row>
    <row r="61" spans="1:14" ht="14.4" customHeight="1" x14ac:dyDescent="0.3">
      <c r="A61" s="593" t="s">
        <v>516</v>
      </c>
      <c r="B61" s="594" t="s">
        <v>517</v>
      </c>
      <c r="C61" s="595" t="s">
        <v>522</v>
      </c>
      <c r="D61" s="596" t="s">
        <v>2174</v>
      </c>
      <c r="E61" s="595" t="s">
        <v>539</v>
      </c>
      <c r="F61" s="596" t="s">
        <v>2178</v>
      </c>
      <c r="G61" s="595" t="s">
        <v>555</v>
      </c>
      <c r="H61" s="595" t="s">
        <v>749</v>
      </c>
      <c r="I61" s="595" t="s">
        <v>750</v>
      </c>
      <c r="J61" s="595" t="s">
        <v>751</v>
      </c>
      <c r="K61" s="595" t="s">
        <v>752</v>
      </c>
      <c r="L61" s="597">
        <v>177.72897128332292</v>
      </c>
      <c r="M61" s="597">
        <v>1</v>
      </c>
      <c r="N61" s="598">
        <v>177.72897128332292</v>
      </c>
    </row>
    <row r="62" spans="1:14" ht="14.4" customHeight="1" x14ac:dyDescent="0.3">
      <c r="A62" s="593" t="s">
        <v>516</v>
      </c>
      <c r="B62" s="594" t="s">
        <v>517</v>
      </c>
      <c r="C62" s="595" t="s">
        <v>522</v>
      </c>
      <c r="D62" s="596" t="s">
        <v>2174</v>
      </c>
      <c r="E62" s="595" t="s">
        <v>539</v>
      </c>
      <c r="F62" s="596" t="s">
        <v>2178</v>
      </c>
      <c r="G62" s="595" t="s">
        <v>555</v>
      </c>
      <c r="H62" s="595" t="s">
        <v>753</v>
      </c>
      <c r="I62" s="595" t="s">
        <v>754</v>
      </c>
      <c r="J62" s="595" t="s">
        <v>658</v>
      </c>
      <c r="K62" s="595" t="s">
        <v>755</v>
      </c>
      <c r="L62" s="597">
        <v>22.480059864475098</v>
      </c>
      <c r="M62" s="597">
        <v>15</v>
      </c>
      <c r="N62" s="598">
        <v>337.20089796712648</v>
      </c>
    </row>
    <row r="63" spans="1:14" ht="14.4" customHeight="1" x14ac:dyDescent="0.3">
      <c r="A63" s="593" t="s">
        <v>516</v>
      </c>
      <c r="B63" s="594" t="s">
        <v>517</v>
      </c>
      <c r="C63" s="595" t="s">
        <v>522</v>
      </c>
      <c r="D63" s="596" t="s">
        <v>2174</v>
      </c>
      <c r="E63" s="595" t="s">
        <v>539</v>
      </c>
      <c r="F63" s="596" t="s">
        <v>2178</v>
      </c>
      <c r="G63" s="595" t="s">
        <v>555</v>
      </c>
      <c r="H63" s="595" t="s">
        <v>756</v>
      </c>
      <c r="I63" s="595" t="s">
        <v>757</v>
      </c>
      <c r="J63" s="595" t="s">
        <v>758</v>
      </c>
      <c r="K63" s="595" t="s">
        <v>759</v>
      </c>
      <c r="L63" s="597">
        <v>77.086466235614793</v>
      </c>
      <c r="M63" s="597">
        <v>33</v>
      </c>
      <c r="N63" s="598">
        <v>2543.8533857752882</v>
      </c>
    </row>
    <row r="64" spans="1:14" ht="14.4" customHeight="1" x14ac:dyDescent="0.3">
      <c r="A64" s="593" t="s">
        <v>516</v>
      </c>
      <c r="B64" s="594" t="s">
        <v>517</v>
      </c>
      <c r="C64" s="595" t="s">
        <v>522</v>
      </c>
      <c r="D64" s="596" t="s">
        <v>2174</v>
      </c>
      <c r="E64" s="595" t="s">
        <v>539</v>
      </c>
      <c r="F64" s="596" t="s">
        <v>2178</v>
      </c>
      <c r="G64" s="595" t="s">
        <v>555</v>
      </c>
      <c r="H64" s="595" t="s">
        <v>760</v>
      </c>
      <c r="I64" s="595" t="s">
        <v>761</v>
      </c>
      <c r="J64" s="595" t="s">
        <v>762</v>
      </c>
      <c r="K64" s="595" t="s">
        <v>763</v>
      </c>
      <c r="L64" s="597">
        <v>158.11613200563994</v>
      </c>
      <c r="M64" s="597">
        <v>21</v>
      </c>
      <c r="N64" s="598">
        <v>3320.4387721184385</v>
      </c>
    </row>
    <row r="65" spans="1:14" ht="14.4" customHeight="1" x14ac:dyDescent="0.3">
      <c r="A65" s="593" t="s">
        <v>516</v>
      </c>
      <c r="B65" s="594" t="s">
        <v>517</v>
      </c>
      <c r="C65" s="595" t="s">
        <v>522</v>
      </c>
      <c r="D65" s="596" t="s">
        <v>2174</v>
      </c>
      <c r="E65" s="595" t="s">
        <v>539</v>
      </c>
      <c r="F65" s="596" t="s">
        <v>2178</v>
      </c>
      <c r="G65" s="595" t="s">
        <v>555</v>
      </c>
      <c r="H65" s="595" t="s">
        <v>764</v>
      </c>
      <c r="I65" s="595" t="s">
        <v>765</v>
      </c>
      <c r="J65" s="595" t="s">
        <v>766</v>
      </c>
      <c r="K65" s="595" t="s">
        <v>767</v>
      </c>
      <c r="L65" s="597">
        <v>100.18333333333334</v>
      </c>
      <c r="M65" s="597">
        <v>3</v>
      </c>
      <c r="N65" s="598">
        <v>300.55</v>
      </c>
    </row>
    <row r="66" spans="1:14" ht="14.4" customHeight="1" x14ac:dyDescent="0.3">
      <c r="A66" s="593" t="s">
        <v>516</v>
      </c>
      <c r="B66" s="594" t="s">
        <v>517</v>
      </c>
      <c r="C66" s="595" t="s">
        <v>522</v>
      </c>
      <c r="D66" s="596" t="s">
        <v>2174</v>
      </c>
      <c r="E66" s="595" t="s">
        <v>539</v>
      </c>
      <c r="F66" s="596" t="s">
        <v>2178</v>
      </c>
      <c r="G66" s="595" t="s">
        <v>555</v>
      </c>
      <c r="H66" s="595" t="s">
        <v>768</v>
      </c>
      <c r="I66" s="595" t="s">
        <v>769</v>
      </c>
      <c r="J66" s="595" t="s">
        <v>770</v>
      </c>
      <c r="K66" s="595" t="s">
        <v>771</v>
      </c>
      <c r="L66" s="597">
        <v>134.22999999999999</v>
      </c>
      <c r="M66" s="597">
        <v>1</v>
      </c>
      <c r="N66" s="598">
        <v>134.22999999999999</v>
      </c>
    </row>
    <row r="67" spans="1:14" ht="14.4" customHeight="1" x14ac:dyDescent="0.3">
      <c r="A67" s="593" t="s">
        <v>516</v>
      </c>
      <c r="B67" s="594" t="s">
        <v>517</v>
      </c>
      <c r="C67" s="595" t="s">
        <v>522</v>
      </c>
      <c r="D67" s="596" t="s">
        <v>2174</v>
      </c>
      <c r="E67" s="595" t="s">
        <v>539</v>
      </c>
      <c r="F67" s="596" t="s">
        <v>2178</v>
      </c>
      <c r="G67" s="595" t="s">
        <v>555</v>
      </c>
      <c r="H67" s="595" t="s">
        <v>772</v>
      </c>
      <c r="I67" s="595" t="s">
        <v>773</v>
      </c>
      <c r="J67" s="595" t="s">
        <v>774</v>
      </c>
      <c r="K67" s="595" t="s">
        <v>775</v>
      </c>
      <c r="L67" s="597">
        <v>161.69486569727349</v>
      </c>
      <c r="M67" s="597">
        <v>2</v>
      </c>
      <c r="N67" s="598">
        <v>323.38973139454697</v>
      </c>
    </row>
    <row r="68" spans="1:14" ht="14.4" customHeight="1" x14ac:dyDescent="0.3">
      <c r="A68" s="593" t="s">
        <v>516</v>
      </c>
      <c r="B68" s="594" t="s">
        <v>517</v>
      </c>
      <c r="C68" s="595" t="s">
        <v>522</v>
      </c>
      <c r="D68" s="596" t="s">
        <v>2174</v>
      </c>
      <c r="E68" s="595" t="s">
        <v>539</v>
      </c>
      <c r="F68" s="596" t="s">
        <v>2178</v>
      </c>
      <c r="G68" s="595" t="s">
        <v>555</v>
      </c>
      <c r="H68" s="595" t="s">
        <v>776</v>
      </c>
      <c r="I68" s="595" t="s">
        <v>777</v>
      </c>
      <c r="J68" s="595" t="s">
        <v>778</v>
      </c>
      <c r="K68" s="595" t="s">
        <v>779</v>
      </c>
      <c r="L68" s="597">
        <v>243.13857142857145</v>
      </c>
      <c r="M68" s="597">
        <v>3</v>
      </c>
      <c r="N68" s="598">
        <v>729.41571428571433</v>
      </c>
    </row>
    <row r="69" spans="1:14" ht="14.4" customHeight="1" x14ac:dyDescent="0.3">
      <c r="A69" s="593" t="s">
        <v>516</v>
      </c>
      <c r="B69" s="594" t="s">
        <v>517</v>
      </c>
      <c r="C69" s="595" t="s">
        <v>522</v>
      </c>
      <c r="D69" s="596" t="s">
        <v>2174</v>
      </c>
      <c r="E69" s="595" t="s">
        <v>539</v>
      </c>
      <c r="F69" s="596" t="s">
        <v>2178</v>
      </c>
      <c r="G69" s="595" t="s">
        <v>555</v>
      </c>
      <c r="H69" s="595" t="s">
        <v>780</v>
      </c>
      <c r="I69" s="595" t="s">
        <v>781</v>
      </c>
      <c r="J69" s="595" t="s">
        <v>782</v>
      </c>
      <c r="K69" s="595" t="s">
        <v>783</v>
      </c>
      <c r="L69" s="597">
        <v>22.274999999999999</v>
      </c>
      <c r="M69" s="597">
        <v>2</v>
      </c>
      <c r="N69" s="598">
        <v>44.55</v>
      </c>
    </row>
    <row r="70" spans="1:14" ht="14.4" customHeight="1" x14ac:dyDescent="0.3">
      <c r="A70" s="593" t="s">
        <v>516</v>
      </c>
      <c r="B70" s="594" t="s">
        <v>517</v>
      </c>
      <c r="C70" s="595" t="s">
        <v>522</v>
      </c>
      <c r="D70" s="596" t="s">
        <v>2174</v>
      </c>
      <c r="E70" s="595" t="s">
        <v>539</v>
      </c>
      <c r="F70" s="596" t="s">
        <v>2178</v>
      </c>
      <c r="G70" s="595" t="s">
        <v>555</v>
      </c>
      <c r="H70" s="595" t="s">
        <v>784</v>
      </c>
      <c r="I70" s="595" t="s">
        <v>785</v>
      </c>
      <c r="J70" s="595" t="s">
        <v>786</v>
      </c>
      <c r="K70" s="595" t="s">
        <v>787</v>
      </c>
      <c r="L70" s="597">
        <v>376.75</v>
      </c>
      <c r="M70" s="597">
        <v>4</v>
      </c>
      <c r="N70" s="598">
        <v>1507</v>
      </c>
    </row>
    <row r="71" spans="1:14" ht="14.4" customHeight="1" x14ac:dyDescent="0.3">
      <c r="A71" s="593" t="s">
        <v>516</v>
      </c>
      <c r="B71" s="594" t="s">
        <v>517</v>
      </c>
      <c r="C71" s="595" t="s">
        <v>522</v>
      </c>
      <c r="D71" s="596" t="s">
        <v>2174</v>
      </c>
      <c r="E71" s="595" t="s">
        <v>539</v>
      </c>
      <c r="F71" s="596" t="s">
        <v>2178</v>
      </c>
      <c r="G71" s="595" t="s">
        <v>555</v>
      </c>
      <c r="H71" s="595" t="s">
        <v>788</v>
      </c>
      <c r="I71" s="595" t="s">
        <v>789</v>
      </c>
      <c r="J71" s="595" t="s">
        <v>790</v>
      </c>
      <c r="K71" s="595" t="s">
        <v>791</v>
      </c>
      <c r="L71" s="597">
        <v>68.300000000000011</v>
      </c>
      <c r="M71" s="597">
        <v>2</v>
      </c>
      <c r="N71" s="598">
        <v>136.60000000000002</v>
      </c>
    </row>
    <row r="72" spans="1:14" ht="14.4" customHeight="1" x14ac:dyDescent="0.3">
      <c r="A72" s="593" t="s">
        <v>516</v>
      </c>
      <c r="B72" s="594" t="s">
        <v>517</v>
      </c>
      <c r="C72" s="595" t="s">
        <v>522</v>
      </c>
      <c r="D72" s="596" t="s">
        <v>2174</v>
      </c>
      <c r="E72" s="595" t="s">
        <v>539</v>
      </c>
      <c r="F72" s="596" t="s">
        <v>2178</v>
      </c>
      <c r="G72" s="595" t="s">
        <v>555</v>
      </c>
      <c r="H72" s="595" t="s">
        <v>792</v>
      </c>
      <c r="I72" s="595" t="s">
        <v>793</v>
      </c>
      <c r="J72" s="595" t="s">
        <v>794</v>
      </c>
      <c r="K72" s="595" t="s">
        <v>795</v>
      </c>
      <c r="L72" s="597">
        <v>134.63</v>
      </c>
      <c r="M72" s="597">
        <v>1</v>
      </c>
      <c r="N72" s="598">
        <v>134.63</v>
      </c>
    </row>
    <row r="73" spans="1:14" ht="14.4" customHeight="1" x14ac:dyDescent="0.3">
      <c r="A73" s="593" t="s">
        <v>516</v>
      </c>
      <c r="B73" s="594" t="s">
        <v>517</v>
      </c>
      <c r="C73" s="595" t="s">
        <v>522</v>
      </c>
      <c r="D73" s="596" t="s">
        <v>2174</v>
      </c>
      <c r="E73" s="595" t="s">
        <v>539</v>
      </c>
      <c r="F73" s="596" t="s">
        <v>2178</v>
      </c>
      <c r="G73" s="595" t="s">
        <v>555</v>
      </c>
      <c r="H73" s="595" t="s">
        <v>796</v>
      </c>
      <c r="I73" s="595" t="s">
        <v>797</v>
      </c>
      <c r="J73" s="595" t="s">
        <v>798</v>
      </c>
      <c r="K73" s="595" t="s">
        <v>799</v>
      </c>
      <c r="L73" s="597">
        <v>169.64</v>
      </c>
      <c r="M73" s="597">
        <v>1</v>
      </c>
      <c r="N73" s="598">
        <v>169.64</v>
      </c>
    </row>
    <row r="74" spans="1:14" ht="14.4" customHeight="1" x14ac:dyDescent="0.3">
      <c r="A74" s="593" t="s">
        <v>516</v>
      </c>
      <c r="B74" s="594" t="s">
        <v>517</v>
      </c>
      <c r="C74" s="595" t="s">
        <v>522</v>
      </c>
      <c r="D74" s="596" t="s">
        <v>2174</v>
      </c>
      <c r="E74" s="595" t="s">
        <v>539</v>
      </c>
      <c r="F74" s="596" t="s">
        <v>2178</v>
      </c>
      <c r="G74" s="595" t="s">
        <v>555</v>
      </c>
      <c r="H74" s="595" t="s">
        <v>800</v>
      </c>
      <c r="I74" s="595" t="s">
        <v>801</v>
      </c>
      <c r="J74" s="595" t="s">
        <v>802</v>
      </c>
      <c r="K74" s="595" t="s">
        <v>803</v>
      </c>
      <c r="L74" s="597">
        <v>120.84441450159829</v>
      </c>
      <c r="M74" s="597">
        <v>6</v>
      </c>
      <c r="N74" s="598">
        <v>725.06648700958976</v>
      </c>
    </row>
    <row r="75" spans="1:14" ht="14.4" customHeight="1" x14ac:dyDescent="0.3">
      <c r="A75" s="593" t="s">
        <v>516</v>
      </c>
      <c r="B75" s="594" t="s">
        <v>517</v>
      </c>
      <c r="C75" s="595" t="s">
        <v>522</v>
      </c>
      <c r="D75" s="596" t="s">
        <v>2174</v>
      </c>
      <c r="E75" s="595" t="s">
        <v>539</v>
      </c>
      <c r="F75" s="596" t="s">
        <v>2178</v>
      </c>
      <c r="G75" s="595" t="s">
        <v>555</v>
      </c>
      <c r="H75" s="595" t="s">
        <v>804</v>
      </c>
      <c r="I75" s="595" t="s">
        <v>805</v>
      </c>
      <c r="J75" s="595" t="s">
        <v>806</v>
      </c>
      <c r="K75" s="595" t="s">
        <v>807</v>
      </c>
      <c r="L75" s="597">
        <v>141.98581314203005</v>
      </c>
      <c r="M75" s="597">
        <v>38</v>
      </c>
      <c r="N75" s="598">
        <v>5395.4608993971424</v>
      </c>
    </row>
    <row r="76" spans="1:14" ht="14.4" customHeight="1" x14ac:dyDescent="0.3">
      <c r="A76" s="593" t="s">
        <v>516</v>
      </c>
      <c r="B76" s="594" t="s">
        <v>517</v>
      </c>
      <c r="C76" s="595" t="s">
        <v>522</v>
      </c>
      <c r="D76" s="596" t="s">
        <v>2174</v>
      </c>
      <c r="E76" s="595" t="s">
        <v>539</v>
      </c>
      <c r="F76" s="596" t="s">
        <v>2178</v>
      </c>
      <c r="G76" s="595" t="s">
        <v>555</v>
      </c>
      <c r="H76" s="595" t="s">
        <v>808</v>
      </c>
      <c r="I76" s="595" t="s">
        <v>809</v>
      </c>
      <c r="J76" s="595" t="s">
        <v>810</v>
      </c>
      <c r="K76" s="595" t="s">
        <v>811</v>
      </c>
      <c r="L76" s="597">
        <v>81.08</v>
      </c>
      <c r="M76" s="597">
        <v>1</v>
      </c>
      <c r="N76" s="598">
        <v>81.08</v>
      </c>
    </row>
    <row r="77" spans="1:14" ht="14.4" customHeight="1" x14ac:dyDescent="0.3">
      <c r="A77" s="593" t="s">
        <v>516</v>
      </c>
      <c r="B77" s="594" t="s">
        <v>517</v>
      </c>
      <c r="C77" s="595" t="s">
        <v>522</v>
      </c>
      <c r="D77" s="596" t="s">
        <v>2174</v>
      </c>
      <c r="E77" s="595" t="s">
        <v>539</v>
      </c>
      <c r="F77" s="596" t="s">
        <v>2178</v>
      </c>
      <c r="G77" s="595" t="s">
        <v>555</v>
      </c>
      <c r="H77" s="595" t="s">
        <v>812</v>
      </c>
      <c r="I77" s="595" t="s">
        <v>813</v>
      </c>
      <c r="J77" s="595" t="s">
        <v>814</v>
      </c>
      <c r="K77" s="595" t="s">
        <v>815</v>
      </c>
      <c r="L77" s="597">
        <v>70.859999999999943</v>
      </c>
      <c r="M77" s="597">
        <v>1</v>
      </c>
      <c r="N77" s="598">
        <v>70.859999999999943</v>
      </c>
    </row>
    <row r="78" spans="1:14" ht="14.4" customHeight="1" x14ac:dyDescent="0.3">
      <c r="A78" s="593" t="s">
        <v>516</v>
      </c>
      <c r="B78" s="594" t="s">
        <v>517</v>
      </c>
      <c r="C78" s="595" t="s">
        <v>522</v>
      </c>
      <c r="D78" s="596" t="s">
        <v>2174</v>
      </c>
      <c r="E78" s="595" t="s">
        <v>539</v>
      </c>
      <c r="F78" s="596" t="s">
        <v>2178</v>
      </c>
      <c r="G78" s="595" t="s">
        <v>555</v>
      </c>
      <c r="H78" s="595" t="s">
        <v>816</v>
      </c>
      <c r="I78" s="595" t="s">
        <v>817</v>
      </c>
      <c r="J78" s="595" t="s">
        <v>818</v>
      </c>
      <c r="K78" s="595" t="s">
        <v>819</v>
      </c>
      <c r="L78" s="597">
        <v>46.308092096015365</v>
      </c>
      <c r="M78" s="597">
        <v>5</v>
      </c>
      <c r="N78" s="598">
        <v>231.54046048007683</v>
      </c>
    </row>
    <row r="79" spans="1:14" ht="14.4" customHeight="1" x14ac:dyDescent="0.3">
      <c r="A79" s="593" t="s">
        <v>516</v>
      </c>
      <c r="B79" s="594" t="s">
        <v>517</v>
      </c>
      <c r="C79" s="595" t="s">
        <v>522</v>
      </c>
      <c r="D79" s="596" t="s">
        <v>2174</v>
      </c>
      <c r="E79" s="595" t="s">
        <v>539</v>
      </c>
      <c r="F79" s="596" t="s">
        <v>2178</v>
      </c>
      <c r="G79" s="595" t="s">
        <v>555</v>
      </c>
      <c r="H79" s="595" t="s">
        <v>820</v>
      </c>
      <c r="I79" s="595" t="s">
        <v>821</v>
      </c>
      <c r="J79" s="595" t="s">
        <v>822</v>
      </c>
      <c r="K79" s="595" t="s">
        <v>823</v>
      </c>
      <c r="L79" s="597">
        <v>132.84955508230988</v>
      </c>
      <c r="M79" s="597">
        <v>1</v>
      </c>
      <c r="N79" s="598">
        <v>132.84955508230988</v>
      </c>
    </row>
    <row r="80" spans="1:14" ht="14.4" customHeight="1" x14ac:dyDescent="0.3">
      <c r="A80" s="593" t="s">
        <v>516</v>
      </c>
      <c r="B80" s="594" t="s">
        <v>517</v>
      </c>
      <c r="C80" s="595" t="s">
        <v>522</v>
      </c>
      <c r="D80" s="596" t="s">
        <v>2174</v>
      </c>
      <c r="E80" s="595" t="s">
        <v>539</v>
      </c>
      <c r="F80" s="596" t="s">
        <v>2178</v>
      </c>
      <c r="G80" s="595" t="s">
        <v>555</v>
      </c>
      <c r="H80" s="595" t="s">
        <v>824</v>
      </c>
      <c r="I80" s="595" t="s">
        <v>825</v>
      </c>
      <c r="J80" s="595" t="s">
        <v>826</v>
      </c>
      <c r="K80" s="595" t="s">
        <v>827</v>
      </c>
      <c r="L80" s="597">
        <v>92.480186153958641</v>
      </c>
      <c r="M80" s="597">
        <v>6</v>
      </c>
      <c r="N80" s="598">
        <v>554.88111692375185</v>
      </c>
    </row>
    <row r="81" spans="1:14" ht="14.4" customHeight="1" x14ac:dyDescent="0.3">
      <c r="A81" s="593" t="s">
        <v>516</v>
      </c>
      <c r="B81" s="594" t="s">
        <v>517</v>
      </c>
      <c r="C81" s="595" t="s">
        <v>522</v>
      </c>
      <c r="D81" s="596" t="s">
        <v>2174</v>
      </c>
      <c r="E81" s="595" t="s">
        <v>539</v>
      </c>
      <c r="F81" s="596" t="s">
        <v>2178</v>
      </c>
      <c r="G81" s="595" t="s">
        <v>555</v>
      </c>
      <c r="H81" s="595" t="s">
        <v>828</v>
      </c>
      <c r="I81" s="595" t="s">
        <v>828</v>
      </c>
      <c r="J81" s="595" t="s">
        <v>662</v>
      </c>
      <c r="K81" s="595" t="s">
        <v>829</v>
      </c>
      <c r="L81" s="597">
        <v>106.68663236895519</v>
      </c>
      <c r="M81" s="597">
        <v>9</v>
      </c>
      <c r="N81" s="598">
        <v>960.1796913205967</v>
      </c>
    </row>
    <row r="82" spans="1:14" ht="14.4" customHeight="1" x14ac:dyDescent="0.3">
      <c r="A82" s="593" t="s">
        <v>516</v>
      </c>
      <c r="B82" s="594" t="s">
        <v>517</v>
      </c>
      <c r="C82" s="595" t="s">
        <v>522</v>
      </c>
      <c r="D82" s="596" t="s">
        <v>2174</v>
      </c>
      <c r="E82" s="595" t="s">
        <v>539</v>
      </c>
      <c r="F82" s="596" t="s">
        <v>2178</v>
      </c>
      <c r="G82" s="595" t="s">
        <v>555</v>
      </c>
      <c r="H82" s="595" t="s">
        <v>830</v>
      </c>
      <c r="I82" s="595" t="s">
        <v>831</v>
      </c>
      <c r="J82" s="595" t="s">
        <v>832</v>
      </c>
      <c r="K82" s="595" t="s">
        <v>833</v>
      </c>
      <c r="L82" s="597">
        <v>41.62</v>
      </c>
      <c r="M82" s="597">
        <v>1</v>
      </c>
      <c r="N82" s="598">
        <v>41.62</v>
      </c>
    </row>
    <row r="83" spans="1:14" ht="14.4" customHeight="1" x14ac:dyDescent="0.3">
      <c r="A83" s="593" t="s">
        <v>516</v>
      </c>
      <c r="B83" s="594" t="s">
        <v>517</v>
      </c>
      <c r="C83" s="595" t="s">
        <v>522</v>
      </c>
      <c r="D83" s="596" t="s">
        <v>2174</v>
      </c>
      <c r="E83" s="595" t="s">
        <v>539</v>
      </c>
      <c r="F83" s="596" t="s">
        <v>2178</v>
      </c>
      <c r="G83" s="595" t="s">
        <v>555</v>
      </c>
      <c r="H83" s="595" t="s">
        <v>834</v>
      </c>
      <c r="I83" s="595" t="s">
        <v>835</v>
      </c>
      <c r="J83" s="595" t="s">
        <v>832</v>
      </c>
      <c r="K83" s="595" t="s">
        <v>836</v>
      </c>
      <c r="L83" s="597">
        <v>292.46653009444066</v>
      </c>
      <c r="M83" s="597">
        <v>1</v>
      </c>
      <c r="N83" s="598">
        <v>292.46653009444066</v>
      </c>
    </row>
    <row r="84" spans="1:14" ht="14.4" customHeight="1" x14ac:dyDescent="0.3">
      <c r="A84" s="593" t="s">
        <v>516</v>
      </c>
      <c r="B84" s="594" t="s">
        <v>517</v>
      </c>
      <c r="C84" s="595" t="s">
        <v>522</v>
      </c>
      <c r="D84" s="596" t="s">
        <v>2174</v>
      </c>
      <c r="E84" s="595" t="s">
        <v>539</v>
      </c>
      <c r="F84" s="596" t="s">
        <v>2178</v>
      </c>
      <c r="G84" s="595" t="s">
        <v>555</v>
      </c>
      <c r="H84" s="595" t="s">
        <v>837</v>
      </c>
      <c r="I84" s="595" t="s">
        <v>838</v>
      </c>
      <c r="J84" s="595" t="s">
        <v>839</v>
      </c>
      <c r="K84" s="595" t="s">
        <v>840</v>
      </c>
      <c r="L84" s="597">
        <v>75.03</v>
      </c>
      <c r="M84" s="597">
        <v>1</v>
      </c>
      <c r="N84" s="598">
        <v>75.03</v>
      </c>
    </row>
    <row r="85" spans="1:14" ht="14.4" customHeight="1" x14ac:dyDescent="0.3">
      <c r="A85" s="593" t="s">
        <v>516</v>
      </c>
      <c r="B85" s="594" t="s">
        <v>517</v>
      </c>
      <c r="C85" s="595" t="s">
        <v>522</v>
      </c>
      <c r="D85" s="596" t="s">
        <v>2174</v>
      </c>
      <c r="E85" s="595" t="s">
        <v>539</v>
      </c>
      <c r="F85" s="596" t="s">
        <v>2178</v>
      </c>
      <c r="G85" s="595" t="s">
        <v>555</v>
      </c>
      <c r="H85" s="595" t="s">
        <v>841</v>
      </c>
      <c r="I85" s="595" t="s">
        <v>842</v>
      </c>
      <c r="J85" s="595" t="s">
        <v>843</v>
      </c>
      <c r="K85" s="595" t="s">
        <v>844</v>
      </c>
      <c r="L85" s="597">
        <v>392.88844361162558</v>
      </c>
      <c r="M85" s="597">
        <v>4</v>
      </c>
      <c r="N85" s="598">
        <v>1571.5537744465023</v>
      </c>
    </row>
    <row r="86" spans="1:14" ht="14.4" customHeight="1" x14ac:dyDescent="0.3">
      <c r="A86" s="593" t="s">
        <v>516</v>
      </c>
      <c r="B86" s="594" t="s">
        <v>517</v>
      </c>
      <c r="C86" s="595" t="s">
        <v>522</v>
      </c>
      <c r="D86" s="596" t="s">
        <v>2174</v>
      </c>
      <c r="E86" s="595" t="s">
        <v>539</v>
      </c>
      <c r="F86" s="596" t="s">
        <v>2178</v>
      </c>
      <c r="G86" s="595" t="s">
        <v>555</v>
      </c>
      <c r="H86" s="595" t="s">
        <v>845</v>
      </c>
      <c r="I86" s="595" t="s">
        <v>846</v>
      </c>
      <c r="J86" s="595" t="s">
        <v>847</v>
      </c>
      <c r="K86" s="595" t="s">
        <v>848</v>
      </c>
      <c r="L86" s="597">
        <v>525.64</v>
      </c>
      <c r="M86" s="597">
        <v>1</v>
      </c>
      <c r="N86" s="598">
        <v>525.64</v>
      </c>
    </row>
    <row r="87" spans="1:14" ht="14.4" customHeight="1" x14ac:dyDescent="0.3">
      <c r="A87" s="593" t="s">
        <v>516</v>
      </c>
      <c r="B87" s="594" t="s">
        <v>517</v>
      </c>
      <c r="C87" s="595" t="s">
        <v>522</v>
      </c>
      <c r="D87" s="596" t="s">
        <v>2174</v>
      </c>
      <c r="E87" s="595" t="s">
        <v>539</v>
      </c>
      <c r="F87" s="596" t="s">
        <v>2178</v>
      </c>
      <c r="G87" s="595" t="s">
        <v>555</v>
      </c>
      <c r="H87" s="595" t="s">
        <v>849</v>
      </c>
      <c r="I87" s="595" t="s">
        <v>850</v>
      </c>
      <c r="J87" s="595" t="s">
        <v>851</v>
      </c>
      <c r="K87" s="595" t="s">
        <v>852</v>
      </c>
      <c r="L87" s="597">
        <v>39.090000000000011</v>
      </c>
      <c r="M87" s="597">
        <v>1</v>
      </c>
      <c r="N87" s="598">
        <v>39.090000000000011</v>
      </c>
    </row>
    <row r="88" spans="1:14" ht="14.4" customHeight="1" x14ac:dyDescent="0.3">
      <c r="A88" s="593" t="s">
        <v>516</v>
      </c>
      <c r="B88" s="594" t="s">
        <v>517</v>
      </c>
      <c r="C88" s="595" t="s">
        <v>522</v>
      </c>
      <c r="D88" s="596" t="s">
        <v>2174</v>
      </c>
      <c r="E88" s="595" t="s">
        <v>539</v>
      </c>
      <c r="F88" s="596" t="s">
        <v>2178</v>
      </c>
      <c r="G88" s="595" t="s">
        <v>555</v>
      </c>
      <c r="H88" s="595" t="s">
        <v>853</v>
      </c>
      <c r="I88" s="595" t="s">
        <v>854</v>
      </c>
      <c r="J88" s="595" t="s">
        <v>678</v>
      </c>
      <c r="K88" s="595" t="s">
        <v>855</v>
      </c>
      <c r="L88" s="597">
        <v>166.91</v>
      </c>
      <c r="M88" s="597">
        <v>3</v>
      </c>
      <c r="N88" s="598">
        <v>500.73</v>
      </c>
    </row>
    <row r="89" spans="1:14" ht="14.4" customHeight="1" x14ac:dyDescent="0.3">
      <c r="A89" s="593" t="s">
        <v>516</v>
      </c>
      <c r="B89" s="594" t="s">
        <v>517</v>
      </c>
      <c r="C89" s="595" t="s">
        <v>522</v>
      </c>
      <c r="D89" s="596" t="s">
        <v>2174</v>
      </c>
      <c r="E89" s="595" t="s">
        <v>539</v>
      </c>
      <c r="F89" s="596" t="s">
        <v>2178</v>
      </c>
      <c r="G89" s="595" t="s">
        <v>555</v>
      </c>
      <c r="H89" s="595" t="s">
        <v>856</v>
      </c>
      <c r="I89" s="595" t="s">
        <v>857</v>
      </c>
      <c r="J89" s="595" t="s">
        <v>858</v>
      </c>
      <c r="K89" s="595" t="s">
        <v>859</v>
      </c>
      <c r="L89" s="597">
        <v>56.740776573934092</v>
      </c>
      <c r="M89" s="597">
        <v>11</v>
      </c>
      <c r="N89" s="598">
        <v>624.14854231327502</v>
      </c>
    </row>
    <row r="90" spans="1:14" ht="14.4" customHeight="1" x14ac:dyDescent="0.3">
      <c r="A90" s="593" t="s">
        <v>516</v>
      </c>
      <c r="B90" s="594" t="s">
        <v>517</v>
      </c>
      <c r="C90" s="595" t="s">
        <v>522</v>
      </c>
      <c r="D90" s="596" t="s">
        <v>2174</v>
      </c>
      <c r="E90" s="595" t="s">
        <v>539</v>
      </c>
      <c r="F90" s="596" t="s">
        <v>2178</v>
      </c>
      <c r="G90" s="595" t="s">
        <v>555</v>
      </c>
      <c r="H90" s="595" t="s">
        <v>860</v>
      </c>
      <c r="I90" s="595" t="s">
        <v>861</v>
      </c>
      <c r="J90" s="595" t="s">
        <v>862</v>
      </c>
      <c r="K90" s="595" t="s">
        <v>863</v>
      </c>
      <c r="L90" s="597">
        <v>27.469993476007811</v>
      </c>
      <c r="M90" s="597">
        <v>18</v>
      </c>
      <c r="N90" s="598">
        <v>494.45988256814059</v>
      </c>
    </row>
    <row r="91" spans="1:14" ht="14.4" customHeight="1" x14ac:dyDescent="0.3">
      <c r="A91" s="593" t="s">
        <v>516</v>
      </c>
      <c r="B91" s="594" t="s">
        <v>517</v>
      </c>
      <c r="C91" s="595" t="s">
        <v>522</v>
      </c>
      <c r="D91" s="596" t="s">
        <v>2174</v>
      </c>
      <c r="E91" s="595" t="s">
        <v>539</v>
      </c>
      <c r="F91" s="596" t="s">
        <v>2178</v>
      </c>
      <c r="G91" s="595" t="s">
        <v>555</v>
      </c>
      <c r="H91" s="595" t="s">
        <v>864</v>
      </c>
      <c r="I91" s="595" t="s">
        <v>865</v>
      </c>
      <c r="J91" s="595" t="s">
        <v>866</v>
      </c>
      <c r="K91" s="595" t="s">
        <v>867</v>
      </c>
      <c r="L91" s="597">
        <v>231.45029269201819</v>
      </c>
      <c r="M91" s="597">
        <v>1</v>
      </c>
      <c r="N91" s="598">
        <v>231.45029269201819</v>
      </c>
    </row>
    <row r="92" spans="1:14" ht="14.4" customHeight="1" x14ac:dyDescent="0.3">
      <c r="A92" s="593" t="s">
        <v>516</v>
      </c>
      <c r="B92" s="594" t="s">
        <v>517</v>
      </c>
      <c r="C92" s="595" t="s">
        <v>522</v>
      </c>
      <c r="D92" s="596" t="s">
        <v>2174</v>
      </c>
      <c r="E92" s="595" t="s">
        <v>539</v>
      </c>
      <c r="F92" s="596" t="s">
        <v>2178</v>
      </c>
      <c r="G92" s="595" t="s">
        <v>555</v>
      </c>
      <c r="H92" s="595" t="s">
        <v>868</v>
      </c>
      <c r="I92" s="595" t="s">
        <v>868</v>
      </c>
      <c r="J92" s="595" t="s">
        <v>869</v>
      </c>
      <c r="K92" s="595" t="s">
        <v>870</v>
      </c>
      <c r="L92" s="597">
        <v>331.77999999999992</v>
      </c>
      <c r="M92" s="597">
        <v>3</v>
      </c>
      <c r="N92" s="598">
        <v>995.3399999999998</v>
      </c>
    </row>
    <row r="93" spans="1:14" ht="14.4" customHeight="1" x14ac:dyDescent="0.3">
      <c r="A93" s="593" t="s">
        <v>516</v>
      </c>
      <c r="B93" s="594" t="s">
        <v>517</v>
      </c>
      <c r="C93" s="595" t="s">
        <v>522</v>
      </c>
      <c r="D93" s="596" t="s">
        <v>2174</v>
      </c>
      <c r="E93" s="595" t="s">
        <v>539</v>
      </c>
      <c r="F93" s="596" t="s">
        <v>2178</v>
      </c>
      <c r="G93" s="595" t="s">
        <v>555</v>
      </c>
      <c r="H93" s="595" t="s">
        <v>871</v>
      </c>
      <c r="I93" s="595" t="s">
        <v>199</v>
      </c>
      <c r="J93" s="595" t="s">
        <v>872</v>
      </c>
      <c r="K93" s="595"/>
      <c r="L93" s="597">
        <v>639.01</v>
      </c>
      <c r="M93" s="597">
        <v>1</v>
      </c>
      <c r="N93" s="598">
        <v>639.01</v>
      </c>
    </row>
    <row r="94" spans="1:14" ht="14.4" customHeight="1" x14ac:dyDescent="0.3">
      <c r="A94" s="593" t="s">
        <v>516</v>
      </c>
      <c r="B94" s="594" t="s">
        <v>517</v>
      </c>
      <c r="C94" s="595" t="s">
        <v>522</v>
      </c>
      <c r="D94" s="596" t="s">
        <v>2174</v>
      </c>
      <c r="E94" s="595" t="s">
        <v>539</v>
      </c>
      <c r="F94" s="596" t="s">
        <v>2178</v>
      </c>
      <c r="G94" s="595" t="s">
        <v>555</v>
      </c>
      <c r="H94" s="595" t="s">
        <v>873</v>
      </c>
      <c r="I94" s="595" t="s">
        <v>874</v>
      </c>
      <c r="J94" s="595" t="s">
        <v>875</v>
      </c>
      <c r="K94" s="595" t="s">
        <v>876</v>
      </c>
      <c r="L94" s="597">
        <v>147.38999999999999</v>
      </c>
      <c r="M94" s="597">
        <v>2</v>
      </c>
      <c r="N94" s="598">
        <v>294.77999999999997</v>
      </c>
    </row>
    <row r="95" spans="1:14" ht="14.4" customHeight="1" x14ac:dyDescent="0.3">
      <c r="A95" s="593" t="s">
        <v>516</v>
      </c>
      <c r="B95" s="594" t="s">
        <v>517</v>
      </c>
      <c r="C95" s="595" t="s">
        <v>522</v>
      </c>
      <c r="D95" s="596" t="s">
        <v>2174</v>
      </c>
      <c r="E95" s="595" t="s">
        <v>539</v>
      </c>
      <c r="F95" s="596" t="s">
        <v>2178</v>
      </c>
      <c r="G95" s="595" t="s">
        <v>555</v>
      </c>
      <c r="H95" s="595" t="s">
        <v>877</v>
      </c>
      <c r="I95" s="595" t="s">
        <v>199</v>
      </c>
      <c r="J95" s="595" t="s">
        <v>878</v>
      </c>
      <c r="K95" s="595"/>
      <c r="L95" s="597">
        <v>97.320310375094451</v>
      </c>
      <c r="M95" s="597">
        <v>52</v>
      </c>
      <c r="N95" s="598">
        <v>5060.6561395049112</v>
      </c>
    </row>
    <row r="96" spans="1:14" ht="14.4" customHeight="1" x14ac:dyDescent="0.3">
      <c r="A96" s="593" t="s">
        <v>516</v>
      </c>
      <c r="B96" s="594" t="s">
        <v>517</v>
      </c>
      <c r="C96" s="595" t="s">
        <v>522</v>
      </c>
      <c r="D96" s="596" t="s">
        <v>2174</v>
      </c>
      <c r="E96" s="595" t="s">
        <v>539</v>
      </c>
      <c r="F96" s="596" t="s">
        <v>2178</v>
      </c>
      <c r="G96" s="595" t="s">
        <v>555</v>
      </c>
      <c r="H96" s="595" t="s">
        <v>879</v>
      </c>
      <c r="I96" s="595" t="s">
        <v>199</v>
      </c>
      <c r="J96" s="595" t="s">
        <v>880</v>
      </c>
      <c r="K96" s="595"/>
      <c r="L96" s="597">
        <v>180.9796365806445</v>
      </c>
      <c r="M96" s="597">
        <v>2</v>
      </c>
      <c r="N96" s="598">
        <v>361.95927316128899</v>
      </c>
    </row>
    <row r="97" spans="1:14" ht="14.4" customHeight="1" x14ac:dyDescent="0.3">
      <c r="A97" s="593" t="s">
        <v>516</v>
      </c>
      <c r="B97" s="594" t="s">
        <v>517</v>
      </c>
      <c r="C97" s="595" t="s">
        <v>522</v>
      </c>
      <c r="D97" s="596" t="s">
        <v>2174</v>
      </c>
      <c r="E97" s="595" t="s">
        <v>539</v>
      </c>
      <c r="F97" s="596" t="s">
        <v>2178</v>
      </c>
      <c r="G97" s="595" t="s">
        <v>555</v>
      </c>
      <c r="H97" s="595" t="s">
        <v>881</v>
      </c>
      <c r="I97" s="595" t="s">
        <v>199</v>
      </c>
      <c r="J97" s="595" t="s">
        <v>882</v>
      </c>
      <c r="K97" s="595"/>
      <c r="L97" s="597">
        <v>98.394999999999982</v>
      </c>
      <c r="M97" s="597">
        <v>12</v>
      </c>
      <c r="N97" s="598">
        <v>1180.7399999999998</v>
      </c>
    </row>
    <row r="98" spans="1:14" ht="14.4" customHeight="1" x14ac:dyDescent="0.3">
      <c r="A98" s="593" t="s">
        <v>516</v>
      </c>
      <c r="B98" s="594" t="s">
        <v>517</v>
      </c>
      <c r="C98" s="595" t="s">
        <v>522</v>
      </c>
      <c r="D98" s="596" t="s">
        <v>2174</v>
      </c>
      <c r="E98" s="595" t="s">
        <v>539</v>
      </c>
      <c r="F98" s="596" t="s">
        <v>2178</v>
      </c>
      <c r="G98" s="595" t="s">
        <v>555</v>
      </c>
      <c r="H98" s="595" t="s">
        <v>883</v>
      </c>
      <c r="I98" s="595" t="s">
        <v>884</v>
      </c>
      <c r="J98" s="595" t="s">
        <v>885</v>
      </c>
      <c r="K98" s="595" t="s">
        <v>886</v>
      </c>
      <c r="L98" s="597">
        <v>28.759998203082116</v>
      </c>
      <c r="M98" s="597">
        <v>3</v>
      </c>
      <c r="N98" s="598">
        <v>86.279994609246344</v>
      </c>
    </row>
    <row r="99" spans="1:14" ht="14.4" customHeight="1" x14ac:dyDescent="0.3">
      <c r="A99" s="593" t="s">
        <v>516</v>
      </c>
      <c r="B99" s="594" t="s">
        <v>517</v>
      </c>
      <c r="C99" s="595" t="s">
        <v>522</v>
      </c>
      <c r="D99" s="596" t="s">
        <v>2174</v>
      </c>
      <c r="E99" s="595" t="s">
        <v>539</v>
      </c>
      <c r="F99" s="596" t="s">
        <v>2178</v>
      </c>
      <c r="G99" s="595" t="s">
        <v>555</v>
      </c>
      <c r="H99" s="595" t="s">
        <v>887</v>
      </c>
      <c r="I99" s="595" t="s">
        <v>888</v>
      </c>
      <c r="J99" s="595" t="s">
        <v>889</v>
      </c>
      <c r="K99" s="595" t="s">
        <v>890</v>
      </c>
      <c r="L99" s="597">
        <v>39.559686575254702</v>
      </c>
      <c r="M99" s="597">
        <v>1</v>
      </c>
      <c r="N99" s="598">
        <v>39.559686575254702</v>
      </c>
    </row>
    <row r="100" spans="1:14" ht="14.4" customHeight="1" x14ac:dyDescent="0.3">
      <c r="A100" s="593" t="s">
        <v>516</v>
      </c>
      <c r="B100" s="594" t="s">
        <v>517</v>
      </c>
      <c r="C100" s="595" t="s">
        <v>522</v>
      </c>
      <c r="D100" s="596" t="s">
        <v>2174</v>
      </c>
      <c r="E100" s="595" t="s">
        <v>539</v>
      </c>
      <c r="F100" s="596" t="s">
        <v>2178</v>
      </c>
      <c r="G100" s="595" t="s">
        <v>555</v>
      </c>
      <c r="H100" s="595" t="s">
        <v>891</v>
      </c>
      <c r="I100" s="595" t="s">
        <v>892</v>
      </c>
      <c r="J100" s="595" t="s">
        <v>862</v>
      </c>
      <c r="K100" s="595" t="s">
        <v>893</v>
      </c>
      <c r="L100" s="597">
        <v>59.339999999999996</v>
      </c>
      <c r="M100" s="597">
        <v>4</v>
      </c>
      <c r="N100" s="598">
        <v>237.35999999999999</v>
      </c>
    </row>
    <row r="101" spans="1:14" ht="14.4" customHeight="1" x14ac:dyDescent="0.3">
      <c r="A101" s="593" t="s">
        <v>516</v>
      </c>
      <c r="B101" s="594" t="s">
        <v>517</v>
      </c>
      <c r="C101" s="595" t="s">
        <v>522</v>
      </c>
      <c r="D101" s="596" t="s">
        <v>2174</v>
      </c>
      <c r="E101" s="595" t="s">
        <v>539</v>
      </c>
      <c r="F101" s="596" t="s">
        <v>2178</v>
      </c>
      <c r="G101" s="595" t="s">
        <v>555</v>
      </c>
      <c r="H101" s="595" t="s">
        <v>894</v>
      </c>
      <c r="I101" s="595" t="s">
        <v>895</v>
      </c>
      <c r="J101" s="595" t="s">
        <v>896</v>
      </c>
      <c r="K101" s="595" t="s">
        <v>897</v>
      </c>
      <c r="L101" s="597">
        <v>266.16000000000003</v>
      </c>
      <c r="M101" s="597">
        <v>2</v>
      </c>
      <c r="N101" s="598">
        <v>532.32000000000005</v>
      </c>
    </row>
    <row r="102" spans="1:14" ht="14.4" customHeight="1" x14ac:dyDescent="0.3">
      <c r="A102" s="593" t="s">
        <v>516</v>
      </c>
      <c r="B102" s="594" t="s">
        <v>517</v>
      </c>
      <c r="C102" s="595" t="s">
        <v>522</v>
      </c>
      <c r="D102" s="596" t="s">
        <v>2174</v>
      </c>
      <c r="E102" s="595" t="s">
        <v>539</v>
      </c>
      <c r="F102" s="596" t="s">
        <v>2178</v>
      </c>
      <c r="G102" s="595" t="s">
        <v>555</v>
      </c>
      <c r="H102" s="595" t="s">
        <v>898</v>
      </c>
      <c r="I102" s="595" t="s">
        <v>899</v>
      </c>
      <c r="J102" s="595" t="s">
        <v>900</v>
      </c>
      <c r="K102" s="595" t="s">
        <v>901</v>
      </c>
      <c r="L102" s="597">
        <v>110.92876613754579</v>
      </c>
      <c r="M102" s="597">
        <v>2</v>
      </c>
      <c r="N102" s="598">
        <v>221.85753227509159</v>
      </c>
    </row>
    <row r="103" spans="1:14" ht="14.4" customHeight="1" x14ac:dyDescent="0.3">
      <c r="A103" s="593" t="s">
        <v>516</v>
      </c>
      <c r="B103" s="594" t="s">
        <v>517</v>
      </c>
      <c r="C103" s="595" t="s">
        <v>522</v>
      </c>
      <c r="D103" s="596" t="s">
        <v>2174</v>
      </c>
      <c r="E103" s="595" t="s">
        <v>539</v>
      </c>
      <c r="F103" s="596" t="s">
        <v>2178</v>
      </c>
      <c r="G103" s="595" t="s">
        <v>555</v>
      </c>
      <c r="H103" s="595" t="s">
        <v>902</v>
      </c>
      <c r="I103" s="595" t="s">
        <v>903</v>
      </c>
      <c r="J103" s="595" t="s">
        <v>904</v>
      </c>
      <c r="K103" s="595" t="s">
        <v>905</v>
      </c>
      <c r="L103" s="597">
        <v>23.026929741415877</v>
      </c>
      <c r="M103" s="597">
        <v>13</v>
      </c>
      <c r="N103" s="598">
        <v>299.35008663840642</v>
      </c>
    </row>
    <row r="104" spans="1:14" ht="14.4" customHeight="1" x14ac:dyDescent="0.3">
      <c r="A104" s="593" t="s">
        <v>516</v>
      </c>
      <c r="B104" s="594" t="s">
        <v>517</v>
      </c>
      <c r="C104" s="595" t="s">
        <v>522</v>
      </c>
      <c r="D104" s="596" t="s">
        <v>2174</v>
      </c>
      <c r="E104" s="595" t="s">
        <v>539</v>
      </c>
      <c r="F104" s="596" t="s">
        <v>2178</v>
      </c>
      <c r="G104" s="595" t="s">
        <v>555</v>
      </c>
      <c r="H104" s="595" t="s">
        <v>906</v>
      </c>
      <c r="I104" s="595" t="s">
        <v>199</v>
      </c>
      <c r="J104" s="595" t="s">
        <v>907</v>
      </c>
      <c r="K104" s="595" t="s">
        <v>908</v>
      </c>
      <c r="L104" s="597">
        <v>43.48</v>
      </c>
      <c r="M104" s="597">
        <v>4</v>
      </c>
      <c r="N104" s="598">
        <v>173.92</v>
      </c>
    </row>
    <row r="105" spans="1:14" ht="14.4" customHeight="1" x14ac:dyDescent="0.3">
      <c r="A105" s="593" t="s">
        <v>516</v>
      </c>
      <c r="B105" s="594" t="s">
        <v>517</v>
      </c>
      <c r="C105" s="595" t="s">
        <v>522</v>
      </c>
      <c r="D105" s="596" t="s">
        <v>2174</v>
      </c>
      <c r="E105" s="595" t="s">
        <v>539</v>
      </c>
      <c r="F105" s="596" t="s">
        <v>2178</v>
      </c>
      <c r="G105" s="595" t="s">
        <v>555</v>
      </c>
      <c r="H105" s="595" t="s">
        <v>909</v>
      </c>
      <c r="I105" s="595" t="s">
        <v>910</v>
      </c>
      <c r="J105" s="595" t="s">
        <v>911</v>
      </c>
      <c r="K105" s="595" t="s">
        <v>912</v>
      </c>
      <c r="L105" s="597">
        <v>121.93000000000008</v>
      </c>
      <c r="M105" s="597">
        <v>1</v>
      </c>
      <c r="N105" s="598">
        <v>121.93000000000008</v>
      </c>
    </row>
    <row r="106" spans="1:14" ht="14.4" customHeight="1" x14ac:dyDescent="0.3">
      <c r="A106" s="593" t="s">
        <v>516</v>
      </c>
      <c r="B106" s="594" t="s">
        <v>517</v>
      </c>
      <c r="C106" s="595" t="s">
        <v>522</v>
      </c>
      <c r="D106" s="596" t="s">
        <v>2174</v>
      </c>
      <c r="E106" s="595" t="s">
        <v>539</v>
      </c>
      <c r="F106" s="596" t="s">
        <v>2178</v>
      </c>
      <c r="G106" s="595" t="s">
        <v>555</v>
      </c>
      <c r="H106" s="595" t="s">
        <v>913</v>
      </c>
      <c r="I106" s="595" t="s">
        <v>914</v>
      </c>
      <c r="J106" s="595" t="s">
        <v>915</v>
      </c>
      <c r="K106" s="595"/>
      <c r="L106" s="597">
        <v>140.19999999999999</v>
      </c>
      <c r="M106" s="597">
        <v>4</v>
      </c>
      <c r="N106" s="598">
        <v>560.79999999999995</v>
      </c>
    </row>
    <row r="107" spans="1:14" ht="14.4" customHeight="1" x14ac:dyDescent="0.3">
      <c r="A107" s="593" t="s">
        <v>516</v>
      </c>
      <c r="B107" s="594" t="s">
        <v>517</v>
      </c>
      <c r="C107" s="595" t="s">
        <v>522</v>
      </c>
      <c r="D107" s="596" t="s">
        <v>2174</v>
      </c>
      <c r="E107" s="595" t="s">
        <v>539</v>
      </c>
      <c r="F107" s="596" t="s">
        <v>2178</v>
      </c>
      <c r="G107" s="595" t="s">
        <v>555</v>
      </c>
      <c r="H107" s="595" t="s">
        <v>916</v>
      </c>
      <c r="I107" s="595" t="s">
        <v>917</v>
      </c>
      <c r="J107" s="595" t="s">
        <v>918</v>
      </c>
      <c r="K107" s="595" t="s">
        <v>919</v>
      </c>
      <c r="L107" s="597">
        <v>42.42</v>
      </c>
      <c r="M107" s="597">
        <v>1</v>
      </c>
      <c r="N107" s="598">
        <v>42.42</v>
      </c>
    </row>
    <row r="108" spans="1:14" ht="14.4" customHeight="1" x14ac:dyDescent="0.3">
      <c r="A108" s="593" t="s">
        <v>516</v>
      </c>
      <c r="B108" s="594" t="s">
        <v>517</v>
      </c>
      <c r="C108" s="595" t="s">
        <v>522</v>
      </c>
      <c r="D108" s="596" t="s">
        <v>2174</v>
      </c>
      <c r="E108" s="595" t="s">
        <v>539</v>
      </c>
      <c r="F108" s="596" t="s">
        <v>2178</v>
      </c>
      <c r="G108" s="595" t="s">
        <v>555</v>
      </c>
      <c r="H108" s="595" t="s">
        <v>920</v>
      </c>
      <c r="I108" s="595" t="s">
        <v>921</v>
      </c>
      <c r="J108" s="595" t="s">
        <v>922</v>
      </c>
      <c r="K108" s="595" t="s">
        <v>923</v>
      </c>
      <c r="L108" s="597">
        <v>668.11999999999989</v>
      </c>
      <c r="M108" s="597">
        <v>2</v>
      </c>
      <c r="N108" s="598">
        <v>1336.2399999999998</v>
      </c>
    </row>
    <row r="109" spans="1:14" ht="14.4" customHeight="1" x14ac:dyDescent="0.3">
      <c r="A109" s="593" t="s">
        <v>516</v>
      </c>
      <c r="B109" s="594" t="s">
        <v>517</v>
      </c>
      <c r="C109" s="595" t="s">
        <v>522</v>
      </c>
      <c r="D109" s="596" t="s">
        <v>2174</v>
      </c>
      <c r="E109" s="595" t="s">
        <v>539</v>
      </c>
      <c r="F109" s="596" t="s">
        <v>2178</v>
      </c>
      <c r="G109" s="595" t="s">
        <v>555</v>
      </c>
      <c r="H109" s="595" t="s">
        <v>924</v>
      </c>
      <c r="I109" s="595" t="s">
        <v>925</v>
      </c>
      <c r="J109" s="595" t="s">
        <v>926</v>
      </c>
      <c r="K109" s="595" t="s">
        <v>927</v>
      </c>
      <c r="L109" s="597">
        <v>71.809845272949644</v>
      </c>
      <c r="M109" s="597">
        <v>1</v>
      </c>
      <c r="N109" s="598">
        <v>71.809845272949644</v>
      </c>
    </row>
    <row r="110" spans="1:14" ht="14.4" customHeight="1" x14ac:dyDescent="0.3">
      <c r="A110" s="593" t="s">
        <v>516</v>
      </c>
      <c r="B110" s="594" t="s">
        <v>517</v>
      </c>
      <c r="C110" s="595" t="s">
        <v>522</v>
      </c>
      <c r="D110" s="596" t="s">
        <v>2174</v>
      </c>
      <c r="E110" s="595" t="s">
        <v>539</v>
      </c>
      <c r="F110" s="596" t="s">
        <v>2178</v>
      </c>
      <c r="G110" s="595" t="s">
        <v>555</v>
      </c>
      <c r="H110" s="595" t="s">
        <v>928</v>
      </c>
      <c r="I110" s="595" t="s">
        <v>929</v>
      </c>
      <c r="J110" s="595" t="s">
        <v>930</v>
      </c>
      <c r="K110" s="595" t="s">
        <v>931</v>
      </c>
      <c r="L110" s="597">
        <v>59.21</v>
      </c>
      <c r="M110" s="597">
        <v>9</v>
      </c>
      <c r="N110" s="598">
        <v>532.89</v>
      </c>
    </row>
    <row r="111" spans="1:14" ht="14.4" customHeight="1" x14ac:dyDescent="0.3">
      <c r="A111" s="593" t="s">
        <v>516</v>
      </c>
      <c r="B111" s="594" t="s">
        <v>517</v>
      </c>
      <c r="C111" s="595" t="s">
        <v>522</v>
      </c>
      <c r="D111" s="596" t="s">
        <v>2174</v>
      </c>
      <c r="E111" s="595" t="s">
        <v>539</v>
      </c>
      <c r="F111" s="596" t="s">
        <v>2178</v>
      </c>
      <c r="G111" s="595" t="s">
        <v>555</v>
      </c>
      <c r="H111" s="595" t="s">
        <v>932</v>
      </c>
      <c r="I111" s="595" t="s">
        <v>933</v>
      </c>
      <c r="J111" s="595" t="s">
        <v>934</v>
      </c>
      <c r="K111" s="595" t="s">
        <v>935</v>
      </c>
      <c r="L111" s="597">
        <v>115.08999999999999</v>
      </c>
      <c r="M111" s="597">
        <v>5</v>
      </c>
      <c r="N111" s="598">
        <v>575.44999999999993</v>
      </c>
    </row>
    <row r="112" spans="1:14" ht="14.4" customHeight="1" x14ac:dyDescent="0.3">
      <c r="A112" s="593" t="s">
        <v>516</v>
      </c>
      <c r="B112" s="594" t="s">
        <v>517</v>
      </c>
      <c r="C112" s="595" t="s">
        <v>522</v>
      </c>
      <c r="D112" s="596" t="s">
        <v>2174</v>
      </c>
      <c r="E112" s="595" t="s">
        <v>539</v>
      </c>
      <c r="F112" s="596" t="s">
        <v>2178</v>
      </c>
      <c r="G112" s="595" t="s">
        <v>555</v>
      </c>
      <c r="H112" s="595" t="s">
        <v>936</v>
      </c>
      <c r="I112" s="595" t="s">
        <v>937</v>
      </c>
      <c r="J112" s="595" t="s">
        <v>938</v>
      </c>
      <c r="K112" s="595" t="s">
        <v>939</v>
      </c>
      <c r="L112" s="597">
        <v>56.450088917346655</v>
      </c>
      <c r="M112" s="597">
        <v>3</v>
      </c>
      <c r="N112" s="598">
        <v>169.35026675203997</v>
      </c>
    </row>
    <row r="113" spans="1:14" ht="14.4" customHeight="1" x14ac:dyDescent="0.3">
      <c r="A113" s="593" t="s">
        <v>516</v>
      </c>
      <c r="B113" s="594" t="s">
        <v>517</v>
      </c>
      <c r="C113" s="595" t="s">
        <v>522</v>
      </c>
      <c r="D113" s="596" t="s">
        <v>2174</v>
      </c>
      <c r="E113" s="595" t="s">
        <v>539</v>
      </c>
      <c r="F113" s="596" t="s">
        <v>2178</v>
      </c>
      <c r="G113" s="595" t="s">
        <v>555</v>
      </c>
      <c r="H113" s="595" t="s">
        <v>940</v>
      </c>
      <c r="I113" s="595" t="s">
        <v>941</v>
      </c>
      <c r="J113" s="595" t="s">
        <v>942</v>
      </c>
      <c r="K113" s="595" t="s">
        <v>943</v>
      </c>
      <c r="L113" s="597">
        <v>61.379917924635571</v>
      </c>
      <c r="M113" s="597">
        <v>34</v>
      </c>
      <c r="N113" s="598">
        <v>2086.9172094376095</v>
      </c>
    </row>
    <row r="114" spans="1:14" ht="14.4" customHeight="1" x14ac:dyDescent="0.3">
      <c r="A114" s="593" t="s">
        <v>516</v>
      </c>
      <c r="B114" s="594" t="s">
        <v>517</v>
      </c>
      <c r="C114" s="595" t="s">
        <v>522</v>
      </c>
      <c r="D114" s="596" t="s">
        <v>2174</v>
      </c>
      <c r="E114" s="595" t="s">
        <v>539</v>
      </c>
      <c r="F114" s="596" t="s">
        <v>2178</v>
      </c>
      <c r="G114" s="595" t="s">
        <v>555</v>
      </c>
      <c r="H114" s="595" t="s">
        <v>944</v>
      </c>
      <c r="I114" s="595" t="s">
        <v>945</v>
      </c>
      <c r="J114" s="595" t="s">
        <v>946</v>
      </c>
      <c r="K114" s="595" t="s">
        <v>947</v>
      </c>
      <c r="L114" s="597">
        <v>180.08003547569561</v>
      </c>
      <c r="M114" s="597">
        <v>5</v>
      </c>
      <c r="N114" s="598">
        <v>900.40017737847802</v>
      </c>
    </row>
    <row r="115" spans="1:14" ht="14.4" customHeight="1" x14ac:dyDescent="0.3">
      <c r="A115" s="593" t="s">
        <v>516</v>
      </c>
      <c r="B115" s="594" t="s">
        <v>517</v>
      </c>
      <c r="C115" s="595" t="s">
        <v>522</v>
      </c>
      <c r="D115" s="596" t="s">
        <v>2174</v>
      </c>
      <c r="E115" s="595" t="s">
        <v>539</v>
      </c>
      <c r="F115" s="596" t="s">
        <v>2178</v>
      </c>
      <c r="G115" s="595" t="s">
        <v>555</v>
      </c>
      <c r="H115" s="595" t="s">
        <v>948</v>
      </c>
      <c r="I115" s="595" t="s">
        <v>949</v>
      </c>
      <c r="J115" s="595" t="s">
        <v>938</v>
      </c>
      <c r="K115" s="595" t="s">
        <v>950</v>
      </c>
      <c r="L115" s="597">
        <v>27.520065630785098</v>
      </c>
      <c r="M115" s="597">
        <v>4</v>
      </c>
      <c r="N115" s="598">
        <v>110.08026252314039</v>
      </c>
    </row>
    <row r="116" spans="1:14" ht="14.4" customHeight="1" x14ac:dyDescent="0.3">
      <c r="A116" s="593" t="s">
        <v>516</v>
      </c>
      <c r="B116" s="594" t="s">
        <v>517</v>
      </c>
      <c r="C116" s="595" t="s">
        <v>522</v>
      </c>
      <c r="D116" s="596" t="s">
        <v>2174</v>
      </c>
      <c r="E116" s="595" t="s">
        <v>539</v>
      </c>
      <c r="F116" s="596" t="s">
        <v>2178</v>
      </c>
      <c r="G116" s="595" t="s">
        <v>555</v>
      </c>
      <c r="H116" s="595" t="s">
        <v>951</v>
      </c>
      <c r="I116" s="595" t="s">
        <v>952</v>
      </c>
      <c r="J116" s="595" t="s">
        <v>953</v>
      </c>
      <c r="K116" s="595" t="s">
        <v>890</v>
      </c>
      <c r="L116" s="597">
        <v>36.300040451534805</v>
      </c>
      <c r="M116" s="597">
        <v>7</v>
      </c>
      <c r="N116" s="598">
        <v>254.10028316074363</v>
      </c>
    </row>
    <row r="117" spans="1:14" ht="14.4" customHeight="1" x14ac:dyDescent="0.3">
      <c r="A117" s="593" t="s">
        <v>516</v>
      </c>
      <c r="B117" s="594" t="s">
        <v>517</v>
      </c>
      <c r="C117" s="595" t="s">
        <v>522</v>
      </c>
      <c r="D117" s="596" t="s">
        <v>2174</v>
      </c>
      <c r="E117" s="595" t="s">
        <v>539</v>
      </c>
      <c r="F117" s="596" t="s">
        <v>2178</v>
      </c>
      <c r="G117" s="595" t="s">
        <v>555</v>
      </c>
      <c r="H117" s="595" t="s">
        <v>954</v>
      </c>
      <c r="I117" s="595" t="s">
        <v>955</v>
      </c>
      <c r="J117" s="595" t="s">
        <v>956</v>
      </c>
      <c r="K117" s="595" t="s">
        <v>957</v>
      </c>
      <c r="L117" s="597">
        <v>64.539999999999992</v>
      </c>
      <c r="M117" s="597">
        <v>2</v>
      </c>
      <c r="N117" s="598">
        <v>129.07999999999998</v>
      </c>
    </row>
    <row r="118" spans="1:14" ht="14.4" customHeight="1" x14ac:dyDescent="0.3">
      <c r="A118" s="593" t="s">
        <v>516</v>
      </c>
      <c r="B118" s="594" t="s">
        <v>517</v>
      </c>
      <c r="C118" s="595" t="s">
        <v>522</v>
      </c>
      <c r="D118" s="596" t="s">
        <v>2174</v>
      </c>
      <c r="E118" s="595" t="s">
        <v>539</v>
      </c>
      <c r="F118" s="596" t="s">
        <v>2178</v>
      </c>
      <c r="G118" s="595" t="s">
        <v>555</v>
      </c>
      <c r="H118" s="595" t="s">
        <v>958</v>
      </c>
      <c r="I118" s="595" t="s">
        <v>959</v>
      </c>
      <c r="J118" s="595" t="s">
        <v>960</v>
      </c>
      <c r="K118" s="595" t="s">
        <v>961</v>
      </c>
      <c r="L118" s="597">
        <v>198.06</v>
      </c>
      <c r="M118" s="597">
        <v>1</v>
      </c>
      <c r="N118" s="598">
        <v>198.06</v>
      </c>
    </row>
    <row r="119" spans="1:14" ht="14.4" customHeight="1" x14ac:dyDescent="0.3">
      <c r="A119" s="593" t="s">
        <v>516</v>
      </c>
      <c r="B119" s="594" t="s">
        <v>517</v>
      </c>
      <c r="C119" s="595" t="s">
        <v>522</v>
      </c>
      <c r="D119" s="596" t="s">
        <v>2174</v>
      </c>
      <c r="E119" s="595" t="s">
        <v>539</v>
      </c>
      <c r="F119" s="596" t="s">
        <v>2178</v>
      </c>
      <c r="G119" s="595" t="s">
        <v>555</v>
      </c>
      <c r="H119" s="595" t="s">
        <v>962</v>
      </c>
      <c r="I119" s="595" t="s">
        <v>963</v>
      </c>
      <c r="J119" s="595" t="s">
        <v>964</v>
      </c>
      <c r="K119" s="595" t="s">
        <v>965</v>
      </c>
      <c r="L119" s="597">
        <v>28.188226666438396</v>
      </c>
      <c r="M119" s="597">
        <v>17</v>
      </c>
      <c r="N119" s="598">
        <v>479.19985332945271</v>
      </c>
    </row>
    <row r="120" spans="1:14" ht="14.4" customHeight="1" x14ac:dyDescent="0.3">
      <c r="A120" s="593" t="s">
        <v>516</v>
      </c>
      <c r="B120" s="594" t="s">
        <v>517</v>
      </c>
      <c r="C120" s="595" t="s">
        <v>522</v>
      </c>
      <c r="D120" s="596" t="s">
        <v>2174</v>
      </c>
      <c r="E120" s="595" t="s">
        <v>539</v>
      </c>
      <c r="F120" s="596" t="s">
        <v>2178</v>
      </c>
      <c r="G120" s="595" t="s">
        <v>555</v>
      </c>
      <c r="H120" s="595" t="s">
        <v>966</v>
      </c>
      <c r="I120" s="595" t="s">
        <v>967</v>
      </c>
      <c r="J120" s="595" t="s">
        <v>968</v>
      </c>
      <c r="K120" s="595" t="s">
        <v>969</v>
      </c>
      <c r="L120" s="597">
        <v>235.131121494659</v>
      </c>
      <c r="M120" s="597">
        <v>1</v>
      </c>
      <c r="N120" s="598">
        <v>235.131121494659</v>
      </c>
    </row>
    <row r="121" spans="1:14" ht="14.4" customHeight="1" x14ac:dyDescent="0.3">
      <c r="A121" s="593" t="s">
        <v>516</v>
      </c>
      <c r="B121" s="594" t="s">
        <v>517</v>
      </c>
      <c r="C121" s="595" t="s">
        <v>522</v>
      </c>
      <c r="D121" s="596" t="s">
        <v>2174</v>
      </c>
      <c r="E121" s="595" t="s">
        <v>539</v>
      </c>
      <c r="F121" s="596" t="s">
        <v>2178</v>
      </c>
      <c r="G121" s="595" t="s">
        <v>555</v>
      </c>
      <c r="H121" s="595" t="s">
        <v>970</v>
      </c>
      <c r="I121" s="595" t="s">
        <v>971</v>
      </c>
      <c r="J121" s="595" t="s">
        <v>972</v>
      </c>
      <c r="K121" s="595" t="s">
        <v>973</v>
      </c>
      <c r="L121" s="597">
        <v>218.17799999999997</v>
      </c>
      <c r="M121" s="597">
        <v>5</v>
      </c>
      <c r="N121" s="598">
        <v>1090.8899999999999</v>
      </c>
    </row>
    <row r="122" spans="1:14" ht="14.4" customHeight="1" x14ac:dyDescent="0.3">
      <c r="A122" s="593" t="s">
        <v>516</v>
      </c>
      <c r="B122" s="594" t="s">
        <v>517</v>
      </c>
      <c r="C122" s="595" t="s">
        <v>522</v>
      </c>
      <c r="D122" s="596" t="s">
        <v>2174</v>
      </c>
      <c r="E122" s="595" t="s">
        <v>539</v>
      </c>
      <c r="F122" s="596" t="s">
        <v>2178</v>
      </c>
      <c r="G122" s="595" t="s">
        <v>555</v>
      </c>
      <c r="H122" s="595" t="s">
        <v>974</v>
      </c>
      <c r="I122" s="595" t="s">
        <v>974</v>
      </c>
      <c r="J122" s="595" t="s">
        <v>557</v>
      </c>
      <c r="K122" s="595" t="s">
        <v>975</v>
      </c>
      <c r="L122" s="597">
        <v>201.25</v>
      </c>
      <c r="M122" s="597">
        <v>2</v>
      </c>
      <c r="N122" s="598">
        <v>402.5</v>
      </c>
    </row>
    <row r="123" spans="1:14" ht="14.4" customHeight="1" x14ac:dyDescent="0.3">
      <c r="A123" s="593" t="s">
        <v>516</v>
      </c>
      <c r="B123" s="594" t="s">
        <v>517</v>
      </c>
      <c r="C123" s="595" t="s">
        <v>522</v>
      </c>
      <c r="D123" s="596" t="s">
        <v>2174</v>
      </c>
      <c r="E123" s="595" t="s">
        <v>539</v>
      </c>
      <c r="F123" s="596" t="s">
        <v>2178</v>
      </c>
      <c r="G123" s="595" t="s">
        <v>555</v>
      </c>
      <c r="H123" s="595" t="s">
        <v>976</v>
      </c>
      <c r="I123" s="595" t="s">
        <v>976</v>
      </c>
      <c r="J123" s="595" t="s">
        <v>977</v>
      </c>
      <c r="K123" s="595" t="s">
        <v>978</v>
      </c>
      <c r="L123" s="597">
        <v>103.9</v>
      </c>
      <c r="M123" s="597">
        <v>1</v>
      </c>
      <c r="N123" s="598">
        <v>103.9</v>
      </c>
    </row>
    <row r="124" spans="1:14" ht="14.4" customHeight="1" x14ac:dyDescent="0.3">
      <c r="A124" s="593" t="s">
        <v>516</v>
      </c>
      <c r="B124" s="594" t="s">
        <v>517</v>
      </c>
      <c r="C124" s="595" t="s">
        <v>522</v>
      </c>
      <c r="D124" s="596" t="s">
        <v>2174</v>
      </c>
      <c r="E124" s="595" t="s">
        <v>539</v>
      </c>
      <c r="F124" s="596" t="s">
        <v>2178</v>
      </c>
      <c r="G124" s="595" t="s">
        <v>555</v>
      </c>
      <c r="H124" s="595" t="s">
        <v>979</v>
      </c>
      <c r="I124" s="595" t="s">
        <v>980</v>
      </c>
      <c r="J124" s="595" t="s">
        <v>981</v>
      </c>
      <c r="K124" s="595" t="s">
        <v>982</v>
      </c>
      <c r="L124" s="597">
        <v>69.659845432131519</v>
      </c>
      <c r="M124" s="597">
        <v>1</v>
      </c>
      <c r="N124" s="598">
        <v>69.659845432131519</v>
      </c>
    </row>
    <row r="125" spans="1:14" ht="14.4" customHeight="1" x14ac:dyDescent="0.3">
      <c r="A125" s="593" t="s">
        <v>516</v>
      </c>
      <c r="B125" s="594" t="s">
        <v>517</v>
      </c>
      <c r="C125" s="595" t="s">
        <v>522</v>
      </c>
      <c r="D125" s="596" t="s">
        <v>2174</v>
      </c>
      <c r="E125" s="595" t="s">
        <v>539</v>
      </c>
      <c r="F125" s="596" t="s">
        <v>2178</v>
      </c>
      <c r="G125" s="595" t="s">
        <v>555</v>
      </c>
      <c r="H125" s="595" t="s">
        <v>983</v>
      </c>
      <c r="I125" s="595" t="s">
        <v>984</v>
      </c>
      <c r="J125" s="595" t="s">
        <v>596</v>
      </c>
      <c r="K125" s="595" t="s">
        <v>985</v>
      </c>
      <c r="L125" s="597">
        <v>40.909786787368482</v>
      </c>
      <c r="M125" s="597">
        <v>2</v>
      </c>
      <c r="N125" s="598">
        <v>81.819573574736964</v>
      </c>
    </row>
    <row r="126" spans="1:14" ht="14.4" customHeight="1" x14ac:dyDescent="0.3">
      <c r="A126" s="593" t="s">
        <v>516</v>
      </c>
      <c r="B126" s="594" t="s">
        <v>517</v>
      </c>
      <c r="C126" s="595" t="s">
        <v>522</v>
      </c>
      <c r="D126" s="596" t="s">
        <v>2174</v>
      </c>
      <c r="E126" s="595" t="s">
        <v>539</v>
      </c>
      <c r="F126" s="596" t="s">
        <v>2178</v>
      </c>
      <c r="G126" s="595" t="s">
        <v>555</v>
      </c>
      <c r="H126" s="595" t="s">
        <v>986</v>
      </c>
      <c r="I126" s="595" t="s">
        <v>987</v>
      </c>
      <c r="J126" s="595" t="s">
        <v>988</v>
      </c>
      <c r="K126" s="595" t="s">
        <v>577</v>
      </c>
      <c r="L126" s="597">
        <v>121.74592006302824</v>
      </c>
      <c r="M126" s="597">
        <v>45</v>
      </c>
      <c r="N126" s="598">
        <v>5478.5664028362708</v>
      </c>
    </row>
    <row r="127" spans="1:14" ht="14.4" customHeight="1" x14ac:dyDescent="0.3">
      <c r="A127" s="593" t="s">
        <v>516</v>
      </c>
      <c r="B127" s="594" t="s">
        <v>517</v>
      </c>
      <c r="C127" s="595" t="s">
        <v>522</v>
      </c>
      <c r="D127" s="596" t="s">
        <v>2174</v>
      </c>
      <c r="E127" s="595" t="s">
        <v>539</v>
      </c>
      <c r="F127" s="596" t="s">
        <v>2178</v>
      </c>
      <c r="G127" s="595" t="s">
        <v>555</v>
      </c>
      <c r="H127" s="595" t="s">
        <v>989</v>
      </c>
      <c r="I127" s="595" t="s">
        <v>990</v>
      </c>
      <c r="J127" s="595" t="s">
        <v>991</v>
      </c>
      <c r="K127" s="595" t="s">
        <v>992</v>
      </c>
      <c r="L127" s="597">
        <v>60.926848216459668</v>
      </c>
      <c r="M127" s="597">
        <v>3</v>
      </c>
      <c r="N127" s="598">
        <v>182.78054464937901</v>
      </c>
    </row>
    <row r="128" spans="1:14" ht="14.4" customHeight="1" x14ac:dyDescent="0.3">
      <c r="A128" s="593" t="s">
        <v>516</v>
      </c>
      <c r="B128" s="594" t="s">
        <v>517</v>
      </c>
      <c r="C128" s="595" t="s">
        <v>522</v>
      </c>
      <c r="D128" s="596" t="s">
        <v>2174</v>
      </c>
      <c r="E128" s="595" t="s">
        <v>539</v>
      </c>
      <c r="F128" s="596" t="s">
        <v>2178</v>
      </c>
      <c r="G128" s="595" t="s">
        <v>555</v>
      </c>
      <c r="H128" s="595" t="s">
        <v>993</v>
      </c>
      <c r="I128" s="595" t="s">
        <v>994</v>
      </c>
      <c r="J128" s="595" t="s">
        <v>995</v>
      </c>
      <c r="K128" s="595" t="s">
        <v>996</v>
      </c>
      <c r="L128" s="597">
        <v>705.32553873989855</v>
      </c>
      <c r="M128" s="597">
        <v>4</v>
      </c>
      <c r="N128" s="598">
        <v>2821.3021549595942</v>
      </c>
    </row>
    <row r="129" spans="1:14" ht="14.4" customHeight="1" x14ac:dyDescent="0.3">
      <c r="A129" s="593" t="s">
        <v>516</v>
      </c>
      <c r="B129" s="594" t="s">
        <v>517</v>
      </c>
      <c r="C129" s="595" t="s">
        <v>522</v>
      </c>
      <c r="D129" s="596" t="s">
        <v>2174</v>
      </c>
      <c r="E129" s="595" t="s">
        <v>539</v>
      </c>
      <c r="F129" s="596" t="s">
        <v>2178</v>
      </c>
      <c r="G129" s="595" t="s">
        <v>555</v>
      </c>
      <c r="H129" s="595" t="s">
        <v>997</v>
      </c>
      <c r="I129" s="595" t="s">
        <v>998</v>
      </c>
      <c r="J129" s="595" t="s">
        <v>999</v>
      </c>
      <c r="K129" s="595" t="s">
        <v>1000</v>
      </c>
      <c r="L129" s="597">
        <v>1665.2</v>
      </c>
      <c r="M129" s="597">
        <v>4</v>
      </c>
      <c r="N129" s="598">
        <v>6660.8</v>
      </c>
    </row>
    <row r="130" spans="1:14" ht="14.4" customHeight="1" x14ac:dyDescent="0.3">
      <c r="A130" s="593" t="s">
        <v>516</v>
      </c>
      <c r="B130" s="594" t="s">
        <v>517</v>
      </c>
      <c r="C130" s="595" t="s">
        <v>522</v>
      </c>
      <c r="D130" s="596" t="s">
        <v>2174</v>
      </c>
      <c r="E130" s="595" t="s">
        <v>539</v>
      </c>
      <c r="F130" s="596" t="s">
        <v>2178</v>
      </c>
      <c r="G130" s="595" t="s">
        <v>555</v>
      </c>
      <c r="H130" s="595" t="s">
        <v>1001</v>
      </c>
      <c r="I130" s="595" t="s">
        <v>1002</v>
      </c>
      <c r="J130" s="595" t="s">
        <v>1003</v>
      </c>
      <c r="K130" s="595" t="s">
        <v>1004</v>
      </c>
      <c r="L130" s="597">
        <v>260.00435255239586</v>
      </c>
      <c r="M130" s="597">
        <v>16</v>
      </c>
      <c r="N130" s="598">
        <v>4160.0696408383337</v>
      </c>
    </row>
    <row r="131" spans="1:14" ht="14.4" customHeight="1" x14ac:dyDescent="0.3">
      <c r="A131" s="593" t="s">
        <v>516</v>
      </c>
      <c r="B131" s="594" t="s">
        <v>517</v>
      </c>
      <c r="C131" s="595" t="s">
        <v>522</v>
      </c>
      <c r="D131" s="596" t="s">
        <v>2174</v>
      </c>
      <c r="E131" s="595" t="s">
        <v>539</v>
      </c>
      <c r="F131" s="596" t="s">
        <v>2178</v>
      </c>
      <c r="G131" s="595" t="s">
        <v>555</v>
      </c>
      <c r="H131" s="595" t="s">
        <v>1005</v>
      </c>
      <c r="I131" s="595" t="s">
        <v>1006</v>
      </c>
      <c r="J131" s="595" t="s">
        <v>1007</v>
      </c>
      <c r="K131" s="595" t="s">
        <v>1008</v>
      </c>
      <c r="L131" s="597">
        <v>979.69</v>
      </c>
      <c r="M131" s="597">
        <v>1</v>
      </c>
      <c r="N131" s="598">
        <v>979.69</v>
      </c>
    </row>
    <row r="132" spans="1:14" ht="14.4" customHeight="1" x14ac:dyDescent="0.3">
      <c r="A132" s="593" t="s">
        <v>516</v>
      </c>
      <c r="B132" s="594" t="s">
        <v>517</v>
      </c>
      <c r="C132" s="595" t="s">
        <v>522</v>
      </c>
      <c r="D132" s="596" t="s">
        <v>2174</v>
      </c>
      <c r="E132" s="595" t="s">
        <v>539</v>
      </c>
      <c r="F132" s="596" t="s">
        <v>2178</v>
      </c>
      <c r="G132" s="595" t="s">
        <v>555</v>
      </c>
      <c r="H132" s="595" t="s">
        <v>1009</v>
      </c>
      <c r="I132" s="595" t="s">
        <v>1009</v>
      </c>
      <c r="J132" s="595" t="s">
        <v>1010</v>
      </c>
      <c r="K132" s="595" t="s">
        <v>1011</v>
      </c>
      <c r="L132" s="597">
        <v>38.93</v>
      </c>
      <c r="M132" s="597">
        <v>1</v>
      </c>
      <c r="N132" s="598">
        <v>38.93</v>
      </c>
    </row>
    <row r="133" spans="1:14" ht="14.4" customHeight="1" x14ac:dyDescent="0.3">
      <c r="A133" s="593" t="s">
        <v>516</v>
      </c>
      <c r="B133" s="594" t="s">
        <v>517</v>
      </c>
      <c r="C133" s="595" t="s">
        <v>522</v>
      </c>
      <c r="D133" s="596" t="s">
        <v>2174</v>
      </c>
      <c r="E133" s="595" t="s">
        <v>539</v>
      </c>
      <c r="F133" s="596" t="s">
        <v>2178</v>
      </c>
      <c r="G133" s="595" t="s">
        <v>555</v>
      </c>
      <c r="H133" s="595" t="s">
        <v>1012</v>
      </c>
      <c r="I133" s="595" t="s">
        <v>1013</v>
      </c>
      <c r="J133" s="595" t="s">
        <v>658</v>
      </c>
      <c r="K133" s="595" t="s">
        <v>1014</v>
      </c>
      <c r="L133" s="597">
        <v>60.3503979878368</v>
      </c>
      <c r="M133" s="597">
        <v>4</v>
      </c>
      <c r="N133" s="598">
        <v>241.4015919513472</v>
      </c>
    </row>
    <row r="134" spans="1:14" ht="14.4" customHeight="1" x14ac:dyDescent="0.3">
      <c r="A134" s="593" t="s">
        <v>516</v>
      </c>
      <c r="B134" s="594" t="s">
        <v>517</v>
      </c>
      <c r="C134" s="595" t="s">
        <v>522</v>
      </c>
      <c r="D134" s="596" t="s">
        <v>2174</v>
      </c>
      <c r="E134" s="595" t="s">
        <v>539</v>
      </c>
      <c r="F134" s="596" t="s">
        <v>2178</v>
      </c>
      <c r="G134" s="595" t="s">
        <v>555</v>
      </c>
      <c r="H134" s="595" t="s">
        <v>1015</v>
      </c>
      <c r="I134" s="595" t="s">
        <v>1016</v>
      </c>
      <c r="J134" s="595" t="s">
        <v>1017</v>
      </c>
      <c r="K134" s="595" t="s">
        <v>1018</v>
      </c>
      <c r="L134" s="597">
        <v>197.47</v>
      </c>
      <c r="M134" s="597">
        <v>1</v>
      </c>
      <c r="N134" s="598">
        <v>197.47</v>
      </c>
    </row>
    <row r="135" spans="1:14" ht="14.4" customHeight="1" x14ac:dyDescent="0.3">
      <c r="A135" s="593" t="s">
        <v>516</v>
      </c>
      <c r="B135" s="594" t="s">
        <v>517</v>
      </c>
      <c r="C135" s="595" t="s">
        <v>522</v>
      </c>
      <c r="D135" s="596" t="s">
        <v>2174</v>
      </c>
      <c r="E135" s="595" t="s">
        <v>539</v>
      </c>
      <c r="F135" s="596" t="s">
        <v>2178</v>
      </c>
      <c r="G135" s="595" t="s">
        <v>555</v>
      </c>
      <c r="H135" s="595" t="s">
        <v>1019</v>
      </c>
      <c r="I135" s="595" t="s">
        <v>1019</v>
      </c>
      <c r="J135" s="595" t="s">
        <v>1020</v>
      </c>
      <c r="K135" s="595" t="s">
        <v>1021</v>
      </c>
      <c r="L135" s="597">
        <v>41.47999999999999</v>
      </c>
      <c r="M135" s="597">
        <v>1</v>
      </c>
      <c r="N135" s="598">
        <v>41.47999999999999</v>
      </c>
    </row>
    <row r="136" spans="1:14" ht="14.4" customHeight="1" x14ac:dyDescent="0.3">
      <c r="A136" s="593" t="s">
        <v>516</v>
      </c>
      <c r="B136" s="594" t="s">
        <v>517</v>
      </c>
      <c r="C136" s="595" t="s">
        <v>522</v>
      </c>
      <c r="D136" s="596" t="s">
        <v>2174</v>
      </c>
      <c r="E136" s="595" t="s">
        <v>539</v>
      </c>
      <c r="F136" s="596" t="s">
        <v>2178</v>
      </c>
      <c r="G136" s="595" t="s">
        <v>555</v>
      </c>
      <c r="H136" s="595" t="s">
        <v>1022</v>
      </c>
      <c r="I136" s="595" t="s">
        <v>1023</v>
      </c>
      <c r="J136" s="595" t="s">
        <v>1024</v>
      </c>
      <c r="K136" s="595" t="s">
        <v>1025</v>
      </c>
      <c r="L136" s="597">
        <v>67.412304221500605</v>
      </c>
      <c r="M136" s="597">
        <v>1</v>
      </c>
      <c r="N136" s="598">
        <v>67.412304221500605</v>
      </c>
    </row>
    <row r="137" spans="1:14" ht="14.4" customHeight="1" x14ac:dyDescent="0.3">
      <c r="A137" s="593" t="s">
        <v>516</v>
      </c>
      <c r="B137" s="594" t="s">
        <v>517</v>
      </c>
      <c r="C137" s="595" t="s">
        <v>522</v>
      </c>
      <c r="D137" s="596" t="s">
        <v>2174</v>
      </c>
      <c r="E137" s="595" t="s">
        <v>539</v>
      </c>
      <c r="F137" s="596" t="s">
        <v>2178</v>
      </c>
      <c r="G137" s="595" t="s">
        <v>555</v>
      </c>
      <c r="H137" s="595" t="s">
        <v>1026</v>
      </c>
      <c r="I137" s="595" t="s">
        <v>1026</v>
      </c>
      <c r="J137" s="595" t="s">
        <v>1027</v>
      </c>
      <c r="K137" s="595" t="s">
        <v>725</v>
      </c>
      <c r="L137" s="597">
        <v>109.24</v>
      </c>
      <c r="M137" s="597">
        <v>3</v>
      </c>
      <c r="N137" s="598">
        <v>327.71999999999997</v>
      </c>
    </row>
    <row r="138" spans="1:14" ht="14.4" customHeight="1" x14ac:dyDescent="0.3">
      <c r="A138" s="593" t="s">
        <v>516</v>
      </c>
      <c r="B138" s="594" t="s">
        <v>517</v>
      </c>
      <c r="C138" s="595" t="s">
        <v>522</v>
      </c>
      <c r="D138" s="596" t="s">
        <v>2174</v>
      </c>
      <c r="E138" s="595" t="s">
        <v>539</v>
      </c>
      <c r="F138" s="596" t="s">
        <v>2178</v>
      </c>
      <c r="G138" s="595" t="s">
        <v>555</v>
      </c>
      <c r="H138" s="595" t="s">
        <v>1028</v>
      </c>
      <c r="I138" s="595" t="s">
        <v>1029</v>
      </c>
      <c r="J138" s="595" t="s">
        <v>1030</v>
      </c>
      <c r="K138" s="595" t="s">
        <v>1031</v>
      </c>
      <c r="L138" s="597">
        <v>592.19897403380423</v>
      </c>
      <c r="M138" s="597">
        <v>1</v>
      </c>
      <c r="N138" s="598">
        <v>592.19897403380423</v>
      </c>
    </row>
    <row r="139" spans="1:14" ht="14.4" customHeight="1" x14ac:dyDescent="0.3">
      <c r="A139" s="593" t="s">
        <v>516</v>
      </c>
      <c r="B139" s="594" t="s">
        <v>517</v>
      </c>
      <c r="C139" s="595" t="s">
        <v>522</v>
      </c>
      <c r="D139" s="596" t="s">
        <v>2174</v>
      </c>
      <c r="E139" s="595" t="s">
        <v>539</v>
      </c>
      <c r="F139" s="596" t="s">
        <v>2178</v>
      </c>
      <c r="G139" s="595" t="s">
        <v>555</v>
      </c>
      <c r="H139" s="595" t="s">
        <v>1032</v>
      </c>
      <c r="I139" s="595" t="s">
        <v>1033</v>
      </c>
      <c r="J139" s="595" t="s">
        <v>1034</v>
      </c>
      <c r="K139" s="595" t="s">
        <v>1035</v>
      </c>
      <c r="L139" s="597">
        <v>21.897691420721351</v>
      </c>
      <c r="M139" s="597">
        <v>160</v>
      </c>
      <c r="N139" s="598">
        <v>3503.6306273154164</v>
      </c>
    </row>
    <row r="140" spans="1:14" ht="14.4" customHeight="1" x14ac:dyDescent="0.3">
      <c r="A140" s="593" t="s">
        <v>516</v>
      </c>
      <c r="B140" s="594" t="s">
        <v>517</v>
      </c>
      <c r="C140" s="595" t="s">
        <v>522</v>
      </c>
      <c r="D140" s="596" t="s">
        <v>2174</v>
      </c>
      <c r="E140" s="595" t="s">
        <v>539</v>
      </c>
      <c r="F140" s="596" t="s">
        <v>2178</v>
      </c>
      <c r="G140" s="595" t="s">
        <v>555</v>
      </c>
      <c r="H140" s="595" t="s">
        <v>1036</v>
      </c>
      <c r="I140" s="595" t="s">
        <v>1037</v>
      </c>
      <c r="J140" s="595" t="s">
        <v>802</v>
      </c>
      <c r="K140" s="595" t="s">
        <v>1038</v>
      </c>
      <c r="L140" s="597">
        <v>74.419950545929282</v>
      </c>
      <c r="M140" s="597">
        <v>10</v>
      </c>
      <c r="N140" s="598">
        <v>744.19950545929282</v>
      </c>
    </row>
    <row r="141" spans="1:14" ht="14.4" customHeight="1" x14ac:dyDescent="0.3">
      <c r="A141" s="593" t="s">
        <v>516</v>
      </c>
      <c r="B141" s="594" t="s">
        <v>517</v>
      </c>
      <c r="C141" s="595" t="s">
        <v>522</v>
      </c>
      <c r="D141" s="596" t="s">
        <v>2174</v>
      </c>
      <c r="E141" s="595" t="s">
        <v>539</v>
      </c>
      <c r="F141" s="596" t="s">
        <v>2178</v>
      </c>
      <c r="G141" s="595" t="s">
        <v>555</v>
      </c>
      <c r="H141" s="595" t="s">
        <v>1039</v>
      </c>
      <c r="I141" s="595" t="s">
        <v>1040</v>
      </c>
      <c r="J141" s="595" t="s">
        <v>1041</v>
      </c>
      <c r="K141" s="595" t="s">
        <v>1042</v>
      </c>
      <c r="L141" s="597">
        <v>37.230000000000004</v>
      </c>
      <c r="M141" s="597">
        <v>5</v>
      </c>
      <c r="N141" s="598">
        <v>186.15000000000003</v>
      </c>
    </row>
    <row r="142" spans="1:14" ht="14.4" customHeight="1" x14ac:dyDescent="0.3">
      <c r="A142" s="593" t="s">
        <v>516</v>
      </c>
      <c r="B142" s="594" t="s">
        <v>517</v>
      </c>
      <c r="C142" s="595" t="s">
        <v>522</v>
      </c>
      <c r="D142" s="596" t="s">
        <v>2174</v>
      </c>
      <c r="E142" s="595" t="s">
        <v>539</v>
      </c>
      <c r="F142" s="596" t="s">
        <v>2178</v>
      </c>
      <c r="G142" s="595" t="s">
        <v>555</v>
      </c>
      <c r="H142" s="595" t="s">
        <v>1043</v>
      </c>
      <c r="I142" s="595" t="s">
        <v>1044</v>
      </c>
      <c r="J142" s="595" t="s">
        <v>1045</v>
      </c>
      <c r="K142" s="595" t="s">
        <v>1046</v>
      </c>
      <c r="L142" s="597">
        <v>54.54</v>
      </c>
      <c r="M142" s="597">
        <v>1</v>
      </c>
      <c r="N142" s="598">
        <v>54.54</v>
      </c>
    </row>
    <row r="143" spans="1:14" ht="14.4" customHeight="1" x14ac:dyDescent="0.3">
      <c r="A143" s="593" t="s">
        <v>516</v>
      </c>
      <c r="B143" s="594" t="s">
        <v>517</v>
      </c>
      <c r="C143" s="595" t="s">
        <v>522</v>
      </c>
      <c r="D143" s="596" t="s">
        <v>2174</v>
      </c>
      <c r="E143" s="595" t="s">
        <v>539</v>
      </c>
      <c r="F143" s="596" t="s">
        <v>2178</v>
      </c>
      <c r="G143" s="595" t="s">
        <v>555</v>
      </c>
      <c r="H143" s="595" t="s">
        <v>1047</v>
      </c>
      <c r="I143" s="595" t="s">
        <v>1048</v>
      </c>
      <c r="J143" s="595" t="s">
        <v>1049</v>
      </c>
      <c r="K143" s="595" t="s">
        <v>1050</v>
      </c>
      <c r="L143" s="597">
        <v>94.51</v>
      </c>
      <c r="M143" s="597">
        <v>1</v>
      </c>
      <c r="N143" s="598">
        <v>94.51</v>
      </c>
    </row>
    <row r="144" spans="1:14" ht="14.4" customHeight="1" x14ac:dyDescent="0.3">
      <c r="A144" s="593" t="s">
        <v>516</v>
      </c>
      <c r="B144" s="594" t="s">
        <v>517</v>
      </c>
      <c r="C144" s="595" t="s">
        <v>522</v>
      </c>
      <c r="D144" s="596" t="s">
        <v>2174</v>
      </c>
      <c r="E144" s="595" t="s">
        <v>539</v>
      </c>
      <c r="F144" s="596" t="s">
        <v>2178</v>
      </c>
      <c r="G144" s="595" t="s">
        <v>555</v>
      </c>
      <c r="H144" s="595" t="s">
        <v>1051</v>
      </c>
      <c r="I144" s="595" t="s">
        <v>1052</v>
      </c>
      <c r="J144" s="595" t="s">
        <v>1053</v>
      </c>
      <c r="K144" s="595" t="s">
        <v>1054</v>
      </c>
      <c r="L144" s="597">
        <v>70.48</v>
      </c>
      <c r="M144" s="597">
        <v>1</v>
      </c>
      <c r="N144" s="598">
        <v>70.48</v>
      </c>
    </row>
    <row r="145" spans="1:14" ht="14.4" customHeight="1" x14ac:dyDescent="0.3">
      <c r="A145" s="593" t="s">
        <v>516</v>
      </c>
      <c r="B145" s="594" t="s">
        <v>517</v>
      </c>
      <c r="C145" s="595" t="s">
        <v>522</v>
      </c>
      <c r="D145" s="596" t="s">
        <v>2174</v>
      </c>
      <c r="E145" s="595" t="s">
        <v>539</v>
      </c>
      <c r="F145" s="596" t="s">
        <v>2178</v>
      </c>
      <c r="G145" s="595" t="s">
        <v>555</v>
      </c>
      <c r="H145" s="595" t="s">
        <v>1055</v>
      </c>
      <c r="I145" s="595" t="s">
        <v>199</v>
      </c>
      <c r="J145" s="595" t="s">
        <v>1056</v>
      </c>
      <c r="K145" s="595"/>
      <c r="L145" s="597">
        <v>115.80749999999998</v>
      </c>
      <c r="M145" s="597">
        <v>4</v>
      </c>
      <c r="N145" s="598">
        <v>463.2299999999999</v>
      </c>
    </row>
    <row r="146" spans="1:14" ht="14.4" customHeight="1" x14ac:dyDescent="0.3">
      <c r="A146" s="593" t="s">
        <v>516</v>
      </c>
      <c r="B146" s="594" t="s">
        <v>517</v>
      </c>
      <c r="C146" s="595" t="s">
        <v>522</v>
      </c>
      <c r="D146" s="596" t="s">
        <v>2174</v>
      </c>
      <c r="E146" s="595" t="s">
        <v>539</v>
      </c>
      <c r="F146" s="596" t="s">
        <v>2178</v>
      </c>
      <c r="G146" s="595" t="s">
        <v>555</v>
      </c>
      <c r="H146" s="595" t="s">
        <v>1057</v>
      </c>
      <c r="I146" s="595" t="s">
        <v>1058</v>
      </c>
      <c r="J146" s="595" t="s">
        <v>1010</v>
      </c>
      <c r="K146" s="595" t="s">
        <v>961</v>
      </c>
      <c r="L146" s="597">
        <v>115.31698504751674</v>
      </c>
      <c r="M146" s="597">
        <v>26</v>
      </c>
      <c r="N146" s="598">
        <v>2998.2416112354354</v>
      </c>
    </row>
    <row r="147" spans="1:14" ht="14.4" customHeight="1" x14ac:dyDescent="0.3">
      <c r="A147" s="593" t="s">
        <v>516</v>
      </c>
      <c r="B147" s="594" t="s">
        <v>517</v>
      </c>
      <c r="C147" s="595" t="s">
        <v>522</v>
      </c>
      <c r="D147" s="596" t="s">
        <v>2174</v>
      </c>
      <c r="E147" s="595" t="s">
        <v>539</v>
      </c>
      <c r="F147" s="596" t="s">
        <v>2178</v>
      </c>
      <c r="G147" s="595" t="s">
        <v>555</v>
      </c>
      <c r="H147" s="595" t="s">
        <v>1059</v>
      </c>
      <c r="I147" s="595" t="s">
        <v>1060</v>
      </c>
      <c r="J147" s="595" t="s">
        <v>584</v>
      </c>
      <c r="K147" s="595" t="s">
        <v>1061</v>
      </c>
      <c r="L147" s="597">
        <v>49.564401180308266</v>
      </c>
      <c r="M147" s="597">
        <v>18</v>
      </c>
      <c r="N147" s="598">
        <v>892.15922124554879</v>
      </c>
    </row>
    <row r="148" spans="1:14" ht="14.4" customHeight="1" x14ac:dyDescent="0.3">
      <c r="A148" s="593" t="s">
        <v>516</v>
      </c>
      <c r="B148" s="594" t="s">
        <v>517</v>
      </c>
      <c r="C148" s="595" t="s">
        <v>522</v>
      </c>
      <c r="D148" s="596" t="s">
        <v>2174</v>
      </c>
      <c r="E148" s="595" t="s">
        <v>539</v>
      </c>
      <c r="F148" s="596" t="s">
        <v>2178</v>
      </c>
      <c r="G148" s="595" t="s">
        <v>555</v>
      </c>
      <c r="H148" s="595" t="s">
        <v>1062</v>
      </c>
      <c r="I148" s="595" t="s">
        <v>1063</v>
      </c>
      <c r="J148" s="595" t="s">
        <v>1064</v>
      </c>
      <c r="K148" s="595" t="s">
        <v>1065</v>
      </c>
      <c r="L148" s="597">
        <v>177.8</v>
      </c>
      <c r="M148" s="597">
        <v>2</v>
      </c>
      <c r="N148" s="598">
        <v>355.6</v>
      </c>
    </row>
    <row r="149" spans="1:14" ht="14.4" customHeight="1" x14ac:dyDescent="0.3">
      <c r="A149" s="593" t="s">
        <v>516</v>
      </c>
      <c r="B149" s="594" t="s">
        <v>517</v>
      </c>
      <c r="C149" s="595" t="s">
        <v>522</v>
      </c>
      <c r="D149" s="596" t="s">
        <v>2174</v>
      </c>
      <c r="E149" s="595" t="s">
        <v>539</v>
      </c>
      <c r="F149" s="596" t="s">
        <v>2178</v>
      </c>
      <c r="G149" s="595" t="s">
        <v>555</v>
      </c>
      <c r="H149" s="595" t="s">
        <v>1066</v>
      </c>
      <c r="I149" s="595" t="s">
        <v>1066</v>
      </c>
      <c r="J149" s="595" t="s">
        <v>1067</v>
      </c>
      <c r="K149" s="595" t="s">
        <v>1068</v>
      </c>
      <c r="L149" s="597">
        <v>266.95999999999998</v>
      </c>
      <c r="M149" s="597">
        <v>1</v>
      </c>
      <c r="N149" s="598">
        <v>266.95999999999998</v>
      </c>
    </row>
    <row r="150" spans="1:14" ht="14.4" customHeight="1" x14ac:dyDescent="0.3">
      <c r="A150" s="593" t="s">
        <v>516</v>
      </c>
      <c r="B150" s="594" t="s">
        <v>517</v>
      </c>
      <c r="C150" s="595" t="s">
        <v>522</v>
      </c>
      <c r="D150" s="596" t="s">
        <v>2174</v>
      </c>
      <c r="E150" s="595" t="s">
        <v>539</v>
      </c>
      <c r="F150" s="596" t="s">
        <v>2178</v>
      </c>
      <c r="G150" s="595" t="s">
        <v>555</v>
      </c>
      <c r="H150" s="595" t="s">
        <v>1069</v>
      </c>
      <c r="I150" s="595" t="s">
        <v>1070</v>
      </c>
      <c r="J150" s="595" t="s">
        <v>1071</v>
      </c>
      <c r="K150" s="595" t="s">
        <v>1072</v>
      </c>
      <c r="L150" s="597">
        <v>73.06</v>
      </c>
      <c r="M150" s="597">
        <v>6</v>
      </c>
      <c r="N150" s="598">
        <v>438.36</v>
      </c>
    </row>
    <row r="151" spans="1:14" ht="14.4" customHeight="1" x14ac:dyDescent="0.3">
      <c r="A151" s="593" t="s">
        <v>516</v>
      </c>
      <c r="B151" s="594" t="s">
        <v>517</v>
      </c>
      <c r="C151" s="595" t="s">
        <v>522</v>
      </c>
      <c r="D151" s="596" t="s">
        <v>2174</v>
      </c>
      <c r="E151" s="595" t="s">
        <v>539</v>
      </c>
      <c r="F151" s="596" t="s">
        <v>2178</v>
      </c>
      <c r="G151" s="595" t="s">
        <v>555</v>
      </c>
      <c r="H151" s="595" t="s">
        <v>1073</v>
      </c>
      <c r="I151" s="595" t="s">
        <v>1074</v>
      </c>
      <c r="J151" s="595" t="s">
        <v>1075</v>
      </c>
      <c r="K151" s="595" t="s">
        <v>1076</v>
      </c>
      <c r="L151" s="597">
        <v>82.26</v>
      </c>
      <c r="M151" s="597">
        <v>2</v>
      </c>
      <c r="N151" s="598">
        <v>164.52</v>
      </c>
    </row>
    <row r="152" spans="1:14" ht="14.4" customHeight="1" x14ac:dyDescent="0.3">
      <c r="A152" s="593" t="s">
        <v>516</v>
      </c>
      <c r="B152" s="594" t="s">
        <v>517</v>
      </c>
      <c r="C152" s="595" t="s">
        <v>522</v>
      </c>
      <c r="D152" s="596" t="s">
        <v>2174</v>
      </c>
      <c r="E152" s="595" t="s">
        <v>539</v>
      </c>
      <c r="F152" s="596" t="s">
        <v>2178</v>
      </c>
      <c r="G152" s="595" t="s">
        <v>555</v>
      </c>
      <c r="H152" s="595" t="s">
        <v>1077</v>
      </c>
      <c r="I152" s="595" t="s">
        <v>1078</v>
      </c>
      <c r="J152" s="595" t="s">
        <v>1079</v>
      </c>
      <c r="K152" s="595" t="s">
        <v>1080</v>
      </c>
      <c r="L152" s="597">
        <v>550.10419260513004</v>
      </c>
      <c r="M152" s="597">
        <v>6</v>
      </c>
      <c r="N152" s="598">
        <v>3300.6251556307802</v>
      </c>
    </row>
    <row r="153" spans="1:14" ht="14.4" customHeight="1" x14ac:dyDescent="0.3">
      <c r="A153" s="593" t="s">
        <v>516</v>
      </c>
      <c r="B153" s="594" t="s">
        <v>517</v>
      </c>
      <c r="C153" s="595" t="s">
        <v>522</v>
      </c>
      <c r="D153" s="596" t="s">
        <v>2174</v>
      </c>
      <c r="E153" s="595" t="s">
        <v>539</v>
      </c>
      <c r="F153" s="596" t="s">
        <v>2178</v>
      </c>
      <c r="G153" s="595" t="s">
        <v>555</v>
      </c>
      <c r="H153" s="595" t="s">
        <v>1081</v>
      </c>
      <c r="I153" s="595" t="s">
        <v>1082</v>
      </c>
      <c r="J153" s="595" t="s">
        <v>1083</v>
      </c>
      <c r="K153" s="595" t="s">
        <v>1084</v>
      </c>
      <c r="L153" s="597">
        <v>1084.8881204652716</v>
      </c>
      <c r="M153" s="597">
        <v>1</v>
      </c>
      <c r="N153" s="598">
        <v>1084.8881204652716</v>
      </c>
    </row>
    <row r="154" spans="1:14" ht="14.4" customHeight="1" x14ac:dyDescent="0.3">
      <c r="A154" s="593" t="s">
        <v>516</v>
      </c>
      <c r="B154" s="594" t="s">
        <v>517</v>
      </c>
      <c r="C154" s="595" t="s">
        <v>522</v>
      </c>
      <c r="D154" s="596" t="s">
        <v>2174</v>
      </c>
      <c r="E154" s="595" t="s">
        <v>539</v>
      </c>
      <c r="F154" s="596" t="s">
        <v>2178</v>
      </c>
      <c r="G154" s="595" t="s">
        <v>555</v>
      </c>
      <c r="H154" s="595" t="s">
        <v>1085</v>
      </c>
      <c r="I154" s="595" t="s">
        <v>1086</v>
      </c>
      <c r="J154" s="595" t="s">
        <v>1087</v>
      </c>
      <c r="K154" s="595" t="s">
        <v>1088</v>
      </c>
      <c r="L154" s="597">
        <v>90.95</v>
      </c>
      <c r="M154" s="597">
        <v>4</v>
      </c>
      <c r="N154" s="598">
        <v>363.8</v>
      </c>
    </row>
    <row r="155" spans="1:14" ht="14.4" customHeight="1" x14ac:dyDescent="0.3">
      <c r="A155" s="593" t="s">
        <v>516</v>
      </c>
      <c r="B155" s="594" t="s">
        <v>517</v>
      </c>
      <c r="C155" s="595" t="s">
        <v>522</v>
      </c>
      <c r="D155" s="596" t="s">
        <v>2174</v>
      </c>
      <c r="E155" s="595" t="s">
        <v>539</v>
      </c>
      <c r="F155" s="596" t="s">
        <v>2178</v>
      </c>
      <c r="G155" s="595" t="s">
        <v>555</v>
      </c>
      <c r="H155" s="595" t="s">
        <v>1089</v>
      </c>
      <c r="I155" s="595" t="s">
        <v>1090</v>
      </c>
      <c r="J155" s="595" t="s">
        <v>1091</v>
      </c>
      <c r="K155" s="595" t="s">
        <v>978</v>
      </c>
      <c r="L155" s="597">
        <v>90.620000000000033</v>
      </c>
      <c r="M155" s="597">
        <v>1</v>
      </c>
      <c r="N155" s="598">
        <v>90.620000000000033</v>
      </c>
    </row>
    <row r="156" spans="1:14" ht="14.4" customHeight="1" x14ac:dyDescent="0.3">
      <c r="A156" s="593" t="s">
        <v>516</v>
      </c>
      <c r="B156" s="594" t="s">
        <v>517</v>
      </c>
      <c r="C156" s="595" t="s">
        <v>522</v>
      </c>
      <c r="D156" s="596" t="s">
        <v>2174</v>
      </c>
      <c r="E156" s="595" t="s">
        <v>539</v>
      </c>
      <c r="F156" s="596" t="s">
        <v>2178</v>
      </c>
      <c r="G156" s="595" t="s">
        <v>555</v>
      </c>
      <c r="H156" s="595" t="s">
        <v>1092</v>
      </c>
      <c r="I156" s="595" t="s">
        <v>1093</v>
      </c>
      <c r="J156" s="595" t="s">
        <v>1094</v>
      </c>
      <c r="K156" s="595" t="s">
        <v>1095</v>
      </c>
      <c r="L156" s="597">
        <v>182.998827461899</v>
      </c>
      <c r="M156" s="597">
        <v>2</v>
      </c>
      <c r="N156" s="598">
        <v>365.997654923798</v>
      </c>
    </row>
    <row r="157" spans="1:14" ht="14.4" customHeight="1" x14ac:dyDescent="0.3">
      <c r="A157" s="593" t="s">
        <v>516</v>
      </c>
      <c r="B157" s="594" t="s">
        <v>517</v>
      </c>
      <c r="C157" s="595" t="s">
        <v>522</v>
      </c>
      <c r="D157" s="596" t="s">
        <v>2174</v>
      </c>
      <c r="E157" s="595" t="s">
        <v>539</v>
      </c>
      <c r="F157" s="596" t="s">
        <v>2178</v>
      </c>
      <c r="G157" s="595" t="s">
        <v>555</v>
      </c>
      <c r="H157" s="595" t="s">
        <v>1096</v>
      </c>
      <c r="I157" s="595" t="s">
        <v>1097</v>
      </c>
      <c r="J157" s="595" t="s">
        <v>1098</v>
      </c>
      <c r="K157" s="595" t="s">
        <v>1099</v>
      </c>
      <c r="L157" s="597">
        <v>96.92000000000003</v>
      </c>
      <c r="M157" s="597">
        <v>1</v>
      </c>
      <c r="N157" s="598">
        <v>96.92000000000003</v>
      </c>
    </row>
    <row r="158" spans="1:14" ht="14.4" customHeight="1" x14ac:dyDescent="0.3">
      <c r="A158" s="593" t="s">
        <v>516</v>
      </c>
      <c r="B158" s="594" t="s">
        <v>517</v>
      </c>
      <c r="C158" s="595" t="s">
        <v>522</v>
      </c>
      <c r="D158" s="596" t="s">
        <v>2174</v>
      </c>
      <c r="E158" s="595" t="s">
        <v>539</v>
      </c>
      <c r="F158" s="596" t="s">
        <v>2178</v>
      </c>
      <c r="G158" s="595" t="s">
        <v>555</v>
      </c>
      <c r="H158" s="595" t="s">
        <v>1100</v>
      </c>
      <c r="I158" s="595" t="s">
        <v>199</v>
      </c>
      <c r="J158" s="595" t="s">
        <v>1101</v>
      </c>
      <c r="K158" s="595" t="s">
        <v>1102</v>
      </c>
      <c r="L158" s="597">
        <v>24.037194261613511</v>
      </c>
      <c r="M158" s="597">
        <v>24</v>
      </c>
      <c r="N158" s="598">
        <v>576.89266227872429</v>
      </c>
    </row>
    <row r="159" spans="1:14" ht="14.4" customHeight="1" x14ac:dyDescent="0.3">
      <c r="A159" s="593" t="s">
        <v>516</v>
      </c>
      <c r="B159" s="594" t="s">
        <v>517</v>
      </c>
      <c r="C159" s="595" t="s">
        <v>522</v>
      </c>
      <c r="D159" s="596" t="s">
        <v>2174</v>
      </c>
      <c r="E159" s="595" t="s">
        <v>539</v>
      </c>
      <c r="F159" s="596" t="s">
        <v>2178</v>
      </c>
      <c r="G159" s="595" t="s">
        <v>555</v>
      </c>
      <c r="H159" s="595" t="s">
        <v>1103</v>
      </c>
      <c r="I159" s="595" t="s">
        <v>199</v>
      </c>
      <c r="J159" s="595" t="s">
        <v>1104</v>
      </c>
      <c r="K159" s="595"/>
      <c r="L159" s="597">
        <v>78.075338234640739</v>
      </c>
      <c r="M159" s="597">
        <v>11</v>
      </c>
      <c r="N159" s="598">
        <v>858.82872058104817</v>
      </c>
    </row>
    <row r="160" spans="1:14" ht="14.4" customHeight="1" x14ac:dyDescent="0.3">
      <c r="A160" s="593" t="s">
        <v>516</v>
      </c>
      <c r="B160" s="594" t="s">
        <v>517</v>
      </c>
      <c r="C160" s="595" t="s">
        <v>522</v>
      </c>
      <c r="D160" s="596" t="s">
        <v>2174</v>
      </c>
      <c r="E160" s="595" t="s">
        <v>539</v>
      </c>
      <c r="F160" s="596" t="s">
        <v>2178</v>
      </c>
      <c r="G160" s="595" t="s">
        <v>555</v>
      </c>
      <c r="H160" s="595" t="s">
        <v>1105</v>
      </c>
      <c r="I160" s="595" t="s">
        <v>199</v>
      </c>
      <c r="J160" s="595" t="s">
        <v>1106</v>
      </c>
      <c r="K160" s="595"/>
      <c r="L160" s="597">
        <v>78.760000000000019</v>
      </c>
      <c r="M160" s="597">
        <v>2</v>
      </c>
      <c r="N160" s="598">
        <v>157.52000000000004</v>
      </c>
    </row>
    <row r="161" spans="1:14" ht="14.4" customHeight="1" x14ac:dyDescent="0.3">
      <c r="A161" s="593" t="s">
        <v>516</v>
      </c>
      <c r="B161" s="594" t="s">
        <v>517</v>
      </c>
      <c r="C161" s="595" t="s">
        <v>522</v>
      </c>
      <c r="D161" s="596" t="s">
        <v>2174</v>
      </c>
      <c r="E161" s="595" t="s">
        <v>539</v>
      </c>
      <c r="F161" s="596" t="s">
        <v>2178</v>
      </c>
      <c r="G161" s="595" t="s">
        <v>555</v>
      </c>
      <c r="H161" s="595" t="s">
        <v>1107</v>
      </c>
      <c r="I161" s="595" t="s">
        <v>199</v>
      </c>
      <c r="J161" s="595" t="s">
        <v>1108</v>
      </c>
      <c r="K161" s="595"/>
      <c r="L161" s="597">
        <v>219.54650829858397</v>
      </c>
      <c r="M161" s="597">
        <v>3</v>
      </c>
      <c r="N161" s="598">
        <v>658.63952489575195</v>
      </c>
    </row>
    <row r="162" spans="1:14" ht="14.4" customHeight="1" x14ac:dyDescent="0.3">
      <c r="A162" s="593" t="s">
        <v>516</v>
      </c>
      <c r="B162" s="594" t="s">
        <v>517</v>
      </c>
      <c r="C162" s="595" t="s">
        <v>522</v>
      </c>
      <c r="D162" s="596" t="s">
        <v>2174</v>
      </c>
      <c r="E162" s="595" t="s">
        <v>539</v>
      </c>
      <c r="F162" s="596" t="s">
        <v>2178</v>
      </c>
      <c r="G162" s="595" t="s">
        <v>555</v>
      </c>
      <c r="H162" s="595" t="s">
        <v>1109</v>
      </c>
      <c r="I162" s="595" t="s">
        <v>1110</v>
      </c>
      <c r="J162" s="595" t="s">
        <v>1111</v>
      </c>
      <c r="K162" s="595" t="s">
        <v>1112</v>
      </c>
      <c r="L162" s="597">
        <v>117.73999999999998</v>
      </c>
      <c r="M162" s="597">
        <v>18</v>
      </c>
      <c r="N162" s="598">
        <v>2119.3199999999997</v>
      </c>
    </row>
    <row r="163" spans="1:14" ht="14.4" customHeight="1" x14ac:dyDescent="0.3">
      <c r="A163" s="593" t="s">
        <v>516</v>
      </c>
      <c r="B163" s="594" t="s">
        <v>517</v>
      </c>
      <c r="C163" s="595" t="s">
        <v>522</v>
      </c>
      <c r="D163" s="596" t="s">
        <v>2174</v>
      </c>
      <c r="E163" s="595" t="s">
        <v>539</v>
      </c>
      <c r="F163" s="596" t="s">
        <v>2178</v>
      </c>
      <c r="G163" s="595" t="s">
        <v>555</v>
      </c>
      <c r="H163" s="595" t="s">
        <v>1113</v>
      </c>
      <c r="I163" s="595" t="s">
        <v>1114</v>
      </c>
      <c r="J163" s="595" t="s">
        <v>1115</v>
      </c>
      <c r="K163" s="595" t="s">
        <v>1116</v>
      </c>
      <c r="L163" s="597">
        <v>424.12496806152808</v>
      </c>
      <c r="M163" s="597">
        <v>1</v>
      </c>
      <c r="N163" s="598">
        <v>424.12496806152808</v>
      </c>
    </row>
    <row r="164" spans="1:14" ht="14.4" customHeight="1" x14ac:dyDescent="0.3">
      <c r="A164" s="593" t="s">
        <v>516</v>
      </c>
      <c r="B164" s="594" t="s">
        <v>517</v>
      </c>
      <c r="C164" s="595" t="s">
        <v>522</v>
      </c>
      <c r="D164" s="596" t="s">
        <v>2174</v>
      </c>
      <c r="E164" s="595" t="s">
        <v>539</v>
      </c>
      <c r="F164" s="596" t="s">
        <v>2178</v>
      </c>
      <c r="G164" s="595" t="s">
        <v>555</v>
      </c>
      <c r="H164" s="595" t="s">
        <v>1117</v>
      </c>
      <c r="I164" s="595" t="s">
        <v>1118</v>
      </c>
      <c r="J164" s="595" t="s">
        <v>1119</v>
      </c>
      <c r="K164" s="595" t="s">
        <v>1120</v>
      </c>
      <c r="L164" s="597">
        <v>38.94</v>
      </c>
      <c r="M164" s="597">
        <v>2</v>
      </c>
      <c r="N164" s="598">
        <v>77.88</v>
      </c>
    </row>
    <row r="165" spans="1:14" ht="14.4" customHeight="1" x14ac:dyDescent="0.3">
      <c r="A165" s="593" t="s">
        <v>516</v>
      </c>
      <c r="B165" s="594" t="s">
        <v>517</v>
      </c>
      <c r="C165" s="595" t="s">
        <v>522</v>
      </c>
      <c r="D165" s="596" t="s">
        <v>2174</v>
      </c>
      <c r="E165" s="595" t="s">
        <v>539</v>
      </c>
      <c r="F165" s="596" t="s">
        <v>2178</v>
      </c>
      <c r="G165" s="595" t="s">
        <v>555</v>
      </c>
      <c r="H165" s="595" t="s">
        <v>1121</v>
      </c>
      <c r="I165" s="595" t="s">
        <v>1121</v>
      </c>
      <c r="J165" s="595" t="s">
        <v>1122</v>
      </c>
      <c r="K165" s="595" t="s">
        <v>1123</v>
      </c>
      <c r="L165" s="597">
        <v>96.189860810981301</v>
      </c>
      <c r="M165" s="597">
        <v>4</v>
      </c>
      <c r="N165" s="598">
        <v>384.7594432439252</v>
      </c>
    </row>
    <row r="166" spans="1:14" ht="14.4" customHeight="1" x14ac:dyDescent="0.3">
      <c r="A166" s="593" t="s">
        <v>516</v>
      </c>
      <c r="B166" s="594" t="s">
        <v>517</v>
      </c>
      <c r="C166" s="595" t="s">
        <v>522</v>
      </c>
      <c r="D166" s="596" t="s">
        <v>2174</v>
      </c>
      <c r="E166" s="595" t="s">
        <v>539</v>
      </c>
      <c r="F166" s="596" t="s">
        <v>2178</v>
      </c>
      <c r="G166" s="595" t="s">
        <v>555</v>
      </c>
      <c r="H166" s="595" t="s">
        <v>1124</v>
      </c>
      <c r="I166" s="595" t="s">
        <v>1125</v>
      </c>
      <c r="J166" s="595" t="s">
        <v>1126</v>
      </c>
      <c r="K166" s="595" t="s">
        <v>1127</v>
      </c>
      <c r="L166" s="597">
        <v>399.48</v>
      </c>
      <c r="M166" s="597">
        <v>4</v>
      </c>
      <c r="N166" s="598">
        <v>1597.92</v>
      </c>
    </row>
    <row r="167" spans="1:14" ht="14.4" customHeight="1" x14ac:dyDescent="0.3">
      <c r="A167" s="593" t="s">
        <v>516</v>
      </c>
      <c r="B167" s="594" t="s">
        <v>517</v>
      </c>
      <c r="C167" s="595" t="s">
        <v>522</v>
      </c>
      <c r="D167" s="596" t="s">
        <v>2174</v>
      </c>
      <c r="E167" s="595" t="s">
        <v>539</v>
      </c>
      <c r="F167" s="596" t="s">
        <v>2178</v>
      </c>
      <c r="G167" s="595" t="s">
        <v>555</v>
      </c>
      <c r="H167" s="595" t="s">
        <v>1128</v>
      </c>
      <c r="I167" s="595" t="s">
        <v>1129</v>
      </c>
      <c r="J167" s="595" t="s">
        <v>960</v>
      </c>
      <c r="K167" s="595" t="s">
        <v>1130</v>
      </c>
      <c r="L167" s="597">
        <v>597.54</v>
      </c>
      <c r="M167" s="597">
        <v>1</v>
      </c>
      <c r="N167" s="598">
        <v>597.54</v>
      </c>
    </row>
    <row r="168" spans="1:14" ht="14.4" customHeight="1" x14ac:dyDescent="0.3">
      <c r="A168" s="593" t="s">
        <v>516</v>
      </c>
      <c r="B168" s="594" t="s">
        <v>517</v>
      </c>
      <c r="C168" s="595" t="s">
        <v>522</v>
      </c>
      <c r="D168" s="596" t="s">
        <v>2174</v>
      </c>
      <c r="E168" s="595" t="s">
        <v>539</v>
      </c>
      <c r="F168" s="596" t="s">
        <v>2178</v>
      </c>
      <c r="G168" s="595" t="s">
        <v>555</v>
      </c>
      <c r="H168" s="595" t="s">
        <v>1131</v>
      </c>
      <c r="I168" s="595" t="s">
        <v>199</v>
      </c>
      <c r="J168" s="595" t="s">
        <v>1132</v>
      </c>
      <c r="K168" s="595"/>
      <c r="L168" s="597">
        <v>78.664777321486497</v>
      </c>
      <c r="M168" s="597">
        <v>2</v>
      </c>
      <c r="N168" s="598">
        <v>157.32955464297299</v>
      </c>
    </row>
    <row r="169" spans="1:14" ht="14.4" customHeight="1" x14ac:dyDescent="0.3">
      <c r="A169" s="593" t="s">
        <v>516</v>
      </c>
      <c r="B169" s="594" t="s">
        <v>517</v>
      </c>
      <c r="C169" s="595" t="s">
        <v>522</v>
      </c>
      <c r="D169" s="596" t="s">
        <v>2174</v>
      </c>
      <c r="E169" s="595" t="s">
        <v>539</v>
      </c>
      <c r="F169" s="596" t="s">
        <v>2178</v>
      </c>
      <c r="G169" s="595" t="s">
        <v>555</v>
      </c>
      <c r="H169" s="595" t="s">
        <v>1133</v>
      </c>
      <c r="I169" s="595" t="s">
        <v>1133</v>
      </c>
      <c r="J169" s="595" t="s">
        <v>1134</v>
      </c>
      <c r="K169" s="595" t="s">
        <v>1135</v>
      </c>
      <c r="L169" s="597">
        <v>48.846666666666657</v>
      </c>
      <c r="M169" s="597">
        <v>6</v>
      </c>
      <c r="N169" s="598">
        <v>293.07999999999993</v>
      </c>
    </row>
    <row r="170" spans="1:14" ht="14.4" customHeight="1" x14ac:dyDescent="0.3">
      <c r="A170" s="593" t="s">
        <v>516</v>
      </c>
      <c r="B170" s="594" t="s">
        <v>517</v>
      </c>
      <c r="C170" s="595" t="s">
        <v>522</v>
      </c>
      <c r="D170" s="596" t="s">
        <v>2174</v>
      </c>
      <c r="E170" s="595" t="s">
        <v>539</v>
      </c>
      <c r="F170" s="596" t="s">
        <v>2178</v>
      </c>
      <c r="G170" s="595" t="s">
        <v>555</v>
      </c>
      <c r="H170" s="595" t="s">
        <v>1136</v>
      </c>
      <c r="I170" s="595" t="s">
        <v>1137</v>
      </c>
      <c r="J170" s="595" t="s">
        <v>1138</v>
      </c>
      <c r="K170" s="595" t="s">
        <v>1139</v>
      </c>
      <c r="L170" s="597">
        <v>113.9496212332738</v>
      </c>
      <c r="M170" s="597">
        <v>2</v>
      </c>
      <c r="N170" s="598">
        <v>227.89924246654761</v>
      </c>
    </row>
    <row r="171" spans="1:14" ht="14.4" customHeight="1" x14ac:dyDescent="0.3">
      <c r="A171" s="593" t="s">
        <v>516</v>
      </c>
      <c r="B171" s="594" t="s">
        <v>517</v>
      </c>
      <c r="C171" s="595" t="s">
        <v>522</v>
      </c>
      <c r="D171" s="596" t="s">
        <v>2174</v>
      </c>
      <c r="E171" s="595" t="s">
        <v>539</v>
      </c>
      <c r="F171" s="596" t="s">
        <v>2178</v>
      </c>
      <c r="G171" s="595" t="s">
        <v>555</v>
      </c>
      <c r="H171" s="595" t="s">
        <v>1140</v>
      </c>
      <c r="I171" s="595" t="s">
        <v>1141</v>
      </c>
      <c r="J171" s="595" t="s">
        <v>1142</v>
      </c>
      <c r="K171" s="595" t="s">
        <v>1143</v>
      </c>
      <c r="L171" s="597">
        <v>1311.6835308069437</v>
      </c>
      <c r="M171" s="597">
        <v>1</v>
      </c>
      <c r="N171" s="598">
        <v>1311.6835308069437</v>
      </c>
    </row>
    <row r="172" spans="1:14" ht="14.4" customHeight="1" x14ac:dyDescent="0.3">
      <c r="A172" s="593" t="s">
        <v>516</v>
      </c>
      <c r="B172" s="594" t="s">
        <v>517</v>
      </c>
      <c r="C172" s="595" t="s">
        <v>522</v>
      </c>
      <c r="D172" s="596" t="s">
        <v>2174</v>
      </c>
      <c r="E172" s="595" t="s">
        <v>539</v>
      </c>
      <c r="F172" s="596" t="s">
        <v>2178</v>
      </c>
      <c r="G172" s="595" t="s">
        <v>555</v>
      </c>
      <c r="H172" s="595" t="s">
        <v>1144</v>
      </c>
      <c r="I172" s="595" t="s">
        <v>1145</v>
      </c>
      <c r="J172" s="595" t="s">
        <v>1146</v>
      </c>
      <c r="K172" s="595" t="s">
        <v>1147</v>
      </c>
      <c r="L172" s="597">
        <v>57.264950252247019</v>
      </c>
      <c r="M172" s="597">
        <v>2</v>
      </c>
      <c r="N172" s="598">
        <v>114.52990050449404</v>
      </c>
    </row>
    <row r="173" spans="1:14" ht="14.4" customHeight="1" x14ac:dyDescent="0.3">
      <c r="A173" s="593" t="s">
        <v>516</v>
      </c>
      <c r="B173" s="594" t="s">
        <v>517</v>
      </c>
      <c r="C173" s="595" t="s">
        <v>522</v>
      </c>
      <c r="D173" s="596" t="s">
        <v>2174</v>
      </c>
      <c r="E173" s="595" t="s">
        <v>539</v>
      </c>
      <c r="F173" s="596" t="s">
        <v>2178</v>
      </c>
      <c r="G173" s="595" t="s">
        <v>555</v>
      </c>
      <c r="H173" s="595" t="s">
        <v>1148</v>
      </c>
      <c r="I173" s="595" t="s">
        <v>199</v>
      </c>
      <c r="J173" s="595" t="s">
        <v>1149</v>
      </c>
      <c r="K173" s="595" t="s">
        <v>1150</v>
      </c>
      <c r="L173" s="597">
        <v>364.47668181818165</v>
      </c>
      <c r="M173" s="597">
        <v>20</v>
      </c>
      <c r="N173" s="598">
        <v>7289.5336363636325</v>
      </c>
    </row>
    <row r="174" spans="1:14" ht="14.4" customHeight="1" x14ac:dyDescent="0.3">
      <c r="A174" s="593" t="s">
        <v>516</v>
      </c>
      <c r="B174" s="594" t="s">
        <v>517</v>
      </c>
      <c r="C174" s="595" t="s">
        <v>522</v>
      </c>
      <c r="D174" s="596" t="s">
        <v>2174</v>
      </c>
      <c r="E174" s="595" t="s">
        <v>539</v>
      </c>
      <c r="F174" s="596" t="s">
        <v>2178</v>
      </c>
      <c r="G174" s="595" t="s">
        <v>555</v>
      </c>
      <c r="H174" s="595" t="s">
        <v>1151</v>
      </c>
      <c r="I174" s="595" t="s">
        <v>1152</v>
      </c>
      <c r="J174" s="595" t="s">
        <v>1153</v>
      </c>
      <c r="K174" s="595" t="s">
        <v>1154</v>
      </c>
      <c r="L174" s="597">
        <v>122.40929148028786</v>
      </c>
      <c r="M174" s="597">
        <v>1</v>
      </c>
      <c r="N174" s="598">
        <v>122.40929148028786</v>
      </c>
    </row>
    <row r="175" spans="1:14" ht="14.4" customHeight="1" x14ac:dyDescent="0.3">
      <c r="A175" s="593" t="s">
        <v>516</v>
      </c>
      <c r="B175" s="594" t="s">
        <v>517</v>
      </c>
      <c r="C175" s="595" t="s">
        <v>522</v>
      </c>
      <c r="D175" s="596" t="s">
        <v>2174</v>
      </c>
      <c r="E175" s="595" t="s">
        <v>539</v>
      </c>
      <c r="F175" s="596" t="s">
        <v>2178</v>
      </c>
      <c r="G175" s="595" t="s">
        <v>555</v>
      </c>
      <c r="H175" s="595" t="s">
        <v>1155</v>
      </c>
      <c r="I175" s="595" t="s">
        <v>199</v>
      </c>
      <c r="J175" s="595" t="s">
        <v>1156</v>
      </c>
      <c r="K175" s="595"/>
      <c r="L175" s="597">
        <v>222.0278680607623</v>
      </c>
      <c r="M175" s="597">
        <v>7</v>
      </c>
      <c r="N175" s="598">
        <v>1554.1950764253361</v>
      </c>
    </row>
    <row r="176" spans="1:14" ht="14.4" customHeight="1" x14ac:dyDescent="0.3">
      <c r="A176" s="593" t="s">
        <v>516</v>
      </c>
      <c r="B176" s="594" t="s">
        <v>517</v>
      </c>
      <c r="C176" s="595" t="s">
        <v>522</v>
      </c>
      <c r="D176" s="596" t="s">
        <v>2174</v>
      </c>
      <c r="E176" s="595" t="s">
        <v>539</v>
      </c>
      <c r="F176" s="596" t="s">
        <v>2178</v>
      </c>
      <c r="G176" s="595" t="s">
        <v>555</v>
      </c>
      <c r="H176" s="595" t="s">
        <v>1157</v>
      </c>
      <c r="I176" s="595" t="s">
        <v>1158</v>
      </c>
      <c r="J176" s="595" t="s">
        <v>1159</v>
      </c>
      <c r="K176" s="595" t="s">
        <v>1160</v>
      </c>
      <c r="L176" s="597">
        <v>88.108386556392773</v>
      </c>
      <c r="M176" s="597">
        <v>66</v>
      </c>
      <c r="N176" s="598">
        <v>5815.1535127219231</v>
      </c>
    </row>
    <row r="177" spans="1:14" ht="14.4" customHeight="1" x14ac:dyDescent="0.3">
      <c r="A177" s="593" t="s">
        <v>516</v>
      </c>
      <c r="B177" s="594" t="s">
        <v>517</v>
      </c>
      <c r="C177" s="595" t="s">
        <v>522</v>
      </c>
      <c r="D177" s="596" t="s">
        <v>2174</v>
      </c>
      <c r="E177" s="595" t="s">
        <v>539</v>
      </c>
      <c r="F177" s="596" t="s">
        <v>2178</v>
      </c>
      <c r="G177" s="595" t="s">
        <v>555</v>
      </c>
      <c r="H177" s="595" t="s">
        <v>1161</v>
      </c>
      <c r="I177" s="595" t="s">
        <v>199</v>
      </c>
      <c r="J177" s="595" t="s">
        <v>1162</v>
      </c>
      <c r="K177" s="595"/>
      <c r="L177" s="597">
        <v>58.713401337331497</v>
      </c>
      <c r="M177" s="597">
        <v>6</v>
      </c>
      <c r="N177" s="598">
        <v>352.28040802398897</v>
      </c>
    </row>
    <row r="178" spans="1:14" ht="14.4" customHeight="1" x14ac:dyDescent="0.3">
      <c r="A178" s="593" t="s">
        <v>516</v>
      </c>
      <c r="B178" s="594" t="s">
        <v>517</v>
      </c>
      <c r="C178" s="595" t="s">
        <v>522</v>
      </c>
      <c r="D178" s="596" t="s">
        <v>2174</v>
      </c>
      <c r="E178" s="595" t="s">
        <v>539</v>
      </c>
      <c r="F178" s="596" t="s">
        <v>2178</v>
      </c>
      <c r="G178" s="595" t="s">
        <v>555</v>
      </c>
      <c r="H178" s="595" t="s">
        <v>1163</v>
      </c>
      <c r="I178" s="595" t="s">
        <v>1164</v>
      </c>
      <c r="J178" s="595" t="s">
        <v>1165</v>
      </c>
      <c r="K178" s="595" t="s">
        <v>1166</v>
      </c>
      <c r="L178" s="597">
        <v>339.93997876063082</v>
      </c>
      <c r="M178" s="597">
        <v>1</v>
      </c>
      <c r="N178" s="598">
        <v>339.93997876063082</v>
      </c>
    </row>
    <row r="179" spans="1:14" ht="14.4" customHeight="1" x14ac:dyDescent="0.3">
      <c r="A179" s="593" t="s">
        <v>516</v>
      </c>
      <c r="B179" s="594" t="s">
        <v>517</v>
      </c>
      <c r="C179" s="595" t="s">
        <v>522</v>
      </c>
      <c r="D179" s="596" t="s">
        <v>2174</v>
      </c>
      <c r="E179" s="595" t="s">
        <v>539</v>
      </c>
      <c r="F179" s="596" t="s">
        <v>2178</v>
      </c>
      <c r="G179" s="595" t="s">
        <v>555</v>
      </c>
      <c r="H179" s="595" t="s">
        <v>1167</v>
      </c>
      <c r="I179" s="595" t="s">
        <v>199</v>
      </c>
      <c r="J179" s="595" t="s">
        <v>1168</v>
      </c>
      <c r="K179" s="595"/>
      <c r="L179" s="597">
        <v>264.47709151672262</v>
      </c>
      <c r="M179" s="597">
        <v>6</v>
      </c>
      <c r="N179" s="598">
        <v>1586.8625491003359</v>
      </c>
    </row>
    <row r="180" spans="1:14" ht="14.4" customHeight="1" x14ac:dyDescent="0.3">
      <c r="A180" s="593" t="s">
        <v>516</v>
      </c>
      <c r="B180" s="594" t="s">
        <v>517</v>
      </c>
      <c r="C180" s="595" t="s">
        <v>522</v>
      </c>
      <c r="D180" s="596" t="s">
        <v>2174</v>
      </c>
      <c r="E180" s="595" t="s">
        <v>539</v>
      </c>
      <c r="F180" s="596" t="s">
        <v>2178</v>
      </c>
      <c r="G180" s="595" t="s">
        <v>555</v>
      </c>
      <c r="H180" s="595" t="s">
        <v>1169</v>
      </c>
      <c r="I180" s="595" t="s">
        <v>199</v>
      </c>
      <c r="J180" s="595" t="s">
        <v>1170</v>
      </c>
      <c r="K180" s="595" t="s">
        <v>1171</v>
      </c>
      <c r="L180" s="597">
        <v>33.659916275634266</v>
      </c>
      <c r="M180" s="597">
        <v>3</v>
      </c>
      <c r="N180" s="598">
        <v>100.97974882690281</v>
      </c>
    </row>
    <row r="181" spans="1:14" ht="14.4" customHeight="1" x14ac:dyDescent="0.3">
      <c r="A181" s="593" t="s">
        <v>516</v>
      </c>
      <c r="B181" s="594" t="s">
        <v>517</v>
      </c>
      <c r="C181" s="595" t="s">
        <v>522</v>
      </c>
      <c r="D181" s="596" t="s">
        <v>2174</v>
      </c>
      <c r="E181" s="595" t="s">
        <v>539</v>
      </c>
      <c r="F181" s="596" t="s">
        <v>2178</v>
      </c>
      <c r="G181" s="595" t="s">
        <v>555</v>
      </c>
      <c r="H181" s="595" t="s">
        <v>1172</v>
      </c>
      <c r="I181" s="595" t="s">
        <v>199</v>
      </c>
      <c r="J181" s="595" t="s">
        <v>1173</v>
      </c>
      <c r="K181" s="595"/>
      <c r="L181" s="597">
        <v>50.820000000000007</v>
      </c>
      <c r="M181" s="597">
        <v>4</v>
      </c>
      <c r="N181" s="598">
        <v>203.28000000000003</v>
      </c>
    </row>
    <row r="182" spans="1:14" ht="14.4" customHeight="1" x14ac:dyDescent="0.3">
      <c r="A182" s="593" t="s">
        <v>516</v>
      </c>
      <c r="B182" s="594" t="s">
        <v>517</v>
      </c>
      <c r="C182" s="595" t="s">
        <v>522</v>
      </c>
      <c r="D182" s="596" t="s">
        <v>2174</v>
      </c>
      <c r="E182" s="595" t="s">
        <v>539</v>
      </c>
      <c r="F182" s="596" t="s">
        <v>2178</v>
      </c>
      <c r="G182" s="595" t="s">
        <v>555</v>
      </c>
      <c r="H182" s="595" t="s">
        <v>1174</v>
      </c>
      <c r="I182" s="595" t="s">
        <v>199</v>
      </c>
      <c r="J182" s="595" t="s">
        <v>1175</v>
      </c>
      <c r="K182" s="595"/>
      <c r="L182" s="597">
        <v>93.426085631288203</v>
      </c>
      <c r="M182" s="597">
        <v>42</v>
      </c>
      <c r="N182" s="598">
        <v>3923.8955965141045</v>
      </c>
    </row>
    <row r="183" spans="1:14" ht="14.4" customHeight="1" x14ac:dyDescent="0.3">
      <c r="A183" s="593" t="s">
        <v>516</v>
      </c>
      <c r="B183" s="594" t="s">
        <v>517</v>
      </c>
      <c r="C183" s="595" t="s">
        <v>522</v>
      </c>
      <c r="D183" s="596" t="s">
        <v>2174</v>
      </c>
      <c r="E183" s="595" t="s">
        <v>539</v>
      </c>
      <c r="F183" s="596" t="s">
        <v>2178</v>
      </c>
      <c r="G183" s="595" t="s">
        <v>555</v>
      </c>
      <c r="H183" s="595" t="s">
        <v>1176</v>
      </c>
      <c r="I183" s="595" t="s">
        <v>1177</v>
      </c>
      <c r="J183" s="595" t="s">
        <v>1178</v>
      </c>
      <c r="K183" s="595" t="s">
        <v>1179</v>
      </c>
      <c r="L183" s="597">
        <v>161.82</v>
      </c>
      <c r="M183" s="597">
        <v>1</v>
      </c>
      <c r="N183" s="598">
        <v>161.82</v>
      </c>
    </row>
    <row r="184" spans="1:14" ht="14.4" customHeight="1" x14ac:dyDescent="0.3">
      <c r="A184" s="593" t="s">
        <v>516</v>
      </c>
      <c r="B184" s="594" t="s">
        <v>517</v>
      </c>
      <c r="C184" s="595" t="s">
        <v>522</v>
      </c>
      <c r="D184" s="596" t="s">
        <v>2174</v>
      </c>
      <c r="E184" s="595" t="s">
        <v>539</v>
      </c>
      <c r="F184" s="596" t="s">
        <v>2178</v>
      </c>
      <c r="G184" s="595" t="s">
        <v>555</v>
      </c>
      <c r="H184" s="595" t="s">
        <v>1180</v>
      </c>
      <c r="I184" s="595" t="s">
        <v>1181</v>
      </c>
      <c r="J184" s="595" t="s">
        <v>1182</v>
      </c>
      <c r="K184" s="595" t="s">
        <v>1183</v>
      </c>
      <c r="L184" s="597">
        <v>39.719991819581537</v>
      </c>
      <c r="M184" s="597">
        <v>4</v>
      </c>
      <c r="N184" s="598">
        <v>158.87996727832615</v>
      </c>
    </row>
    <row r="185" spans="1:14" ht="14.4" customHeight="1" x14ac:dyDescent="0.3">
      <c r="A185" s="593" t="s">
        <v>516</v>
      </c>
      <c r="B185" s="594" t="s">
        <v>517</v>
      </c>
      <c r="C185" s="595" t="s">
        <v>522</v>
      </c>
      <c r="D185" s="596" t="s">
        <v>2174</v>
      </c>
      <c r="E185" s="595" t="s">
        <v>539</v>
      </c>
      <c r="F185" s="596" t="s">
        <v>2178</v>
      </c>
      <c r="G185" s="595" t="s">
        <v>555</v>
      </c>
      <c r="H185" s="595" t="s">
        <v>1184</v>
      </c>
      <c r="I185" s="595" t="s">
        <v>1184</v>
      </c>
      <c r="J185" s="595" t="s">
        <v>1185</v>
      </c>
      <c r="K185" s="595" t="s">
        <v>1186</v>
      </c>
      <c r="L185" s="597">
        <v>2075.0500000000011</v>
      </c>
      <c r="M185" s="597">
        <v>1</v>
      </c>
      <c r="N185" s="598">
        <v>2075.0500000000011</v>
      </c>
    </row>
    <row r="186" spans="1:14" ht="14.4" customHeight="1" x14ac:dyDescent="0.3">
      <c r="A186" s="593" t="s">
        <v>516</v>
      </c>
      <c r="B186" s="594" t="s">
        <v>517</v>
      </c>
      <c r="C186" s="595" t="s">
        <v>522</v>
      </c>
      <c r="D186" s="596" t="s">
        <v>2174</v>
      </c>
      <c r="E186" s="595" t="s">
        <v>539</v>
      </c>
      <c r="F186" s="596" t="s">
        <v>2178</v>
      </c>
      <c r="G186" s="595" t="s">
        <v>555</v>
      </c>
      <c r="H186" s="595" t="s">
        <v>1187</v>
      </c>
      <c r="I186" s="595" t="s">
        <v>199</v>
      </c>
      <c r="J186" s="595" t="s">
        <v>1188</v>
      </c>
      <c r="K186" s="595"/>
      <c r="L186" s="597">
        <v>852.01204705037037</v>
      </c>
      <c r="M186" s="597">
        <v>1</v>
      </c>
      <c r="N186" s="598">
        <v>852.01204705037037</v>
      </c>
    </row>
    <row r="187" spans="1:14" ht="14.4" customHeight="1" x14ac:dyDescent="0.3">
      <c r="A187" s="593" t="s">
        <v>516</v>
      </c>
      <c r="B187" s="594" t="s">
        <v>517</v>
      </c>
      <c r="C187" s="595" t="s">
        <v>522</v>
      </c>
      <c r="D187" s="596" t="s">
        <v>2174</v>
      </c>
      <c r="E187" s="595" t="s">
        <v>539</v>
      </c>
      <c r="F187" s="596" t="s">
        <v>2178</v>
      </c>
      <c r="G187" s="595" t="s">
        <v>555</v>
      </c>
      <c r="H187" s="595" t="s">
        <v>1189</v>
      </c>
      <c r="I187" s="595" t="s">
        <v>199</v>
      </c>
      <c r="J187" s="595" t="s">
        <v>1190</v>
      </c>
      <c r="K187" s="595" t="s">
        <v>1191</v>
      </c>
      <c r="L187" s="597">
        <v>14.030540351732229</v>
      </c>
      <c r="M187" s="597">
        <v>2300</v>
      </c>
      <c r="N187" s="598">
        <v>32270.242808984127</v>
      </c>
    </row>
    <row r="188" spans="1:14" ht="14.4" customHeight="1" x14ac:dyDescent="0.3">
      <c r="A188" s="593" t="s">
        <v>516</v>
      </c>
      <c r="B188" s="594" t="s">
        <v>517</v>
      </c>
      <c r="C188" s="595" t="s">
        <v>522</v>
      </c>
      <c r="D188" s="596" t="s">
        <v>2174</v>
      </c>
      <c r="E188" s="595" t="s">
        <v>539</v>
      </c>
      <c r="F188" s="596" t="s">
        <v>2178</v>
      </c>
      <c r="G188" s="595" t="s">
        <v>555</v>
      </c>
      <c r="H188" s="595" t="s">
        <v>1192</v>
      </c>
      <c r="I188" s="595" t="s">
        <v>199</v>
      </c>
      <c r="J188" s="595" t="s">
        <v>1193</v>
      </c>
      <c r="K188" s="595"/>
      <c r="L188" s="597">
        <v>143.28999999999996</v>
      </c>
      <c r="M188" s="597">
        <v>1</v>
      </c>
      <c r="N188" s="598">
        <v>143.28999999999996</v>
      </c>
    </row>
    <row r="189" spans="1:14" ht="14.4" customHeight="1" x14ac:dyDescent="0.3">
      <c r="A189" s="593" t="s">
        <v>516</v>
      </c>
      <c r="B189" s="594" t="s">
        <v>517</v>
      </c>
      <c r="C189" s="595" t="s">
        <v>522</v>
      </c>
      <c r="D189" s="596" t="s">
        <v>2174</v>
      </c>
      <c r="E189" s="595" t="s">
        <v>539</v>
      </c>
      <c r="F189" s="596" t="s">
        <v>2178</v>
      </c>
      <c r="G189" s="595" t="s">
        <v>555</v>
      </c>
      <c r="H189" s="595" t="s">
        <v>1194</v>
      </c>
      <c r="I189" s="595" t="s">
        <v>1195</v>
      </c>
      <c r="J189" s="595" t="s">
        <v>1196</v>
      </c>
      <c r="K189" s="595" t="s">
        <v>1197</v>
      </c>
      <c r="L189" s="597">
        <v>152.88</v>
      </c>
      <c r="M189" s="597">
        <v>2</v>
      </c>
      <c r="N189" s="598">
        <v>305.76</v>
      </c>
    </row>
    <row r="190" spans="1:14" ht="14.4" customHeight="1" x14ac:dyDescent="0.3">
      <c r="A190" s="593" t="s">
        <v>516</v>
      </c>
      <c r="B190" s="594" t="s">
        <v>517</v>
      </c>
      <c r="C190" s="595" t="s">
        <v>522</v>
      </c>
      <c r="D190" s="596" t="s">
        <v>2174</v>
      </c>
      <c r="E190" s="595" t="s">
        <v>539</v>
      </c>
      <c r="F190" s="596" t="s">
        <v>2178</v>
      </c>
      <c r="G190" s="595" t="s">
        <v>555</v>
      </c>
      <c r="H190" s="595" t="s">
        <v>1198</v>
      </c>
      <c r="I190" s="595" t="s">
        <v>1198</v>
      </c>
      <c r="J190" s="595" t="s">
        <v>1126</v>
      </c>
      <c r="K190" s="595" t="s">
        <v>1199</v>
      </c>
      <c r="L190" s="597">
        <v>285.01679999999999</v>
      </c>
      <c r="M190" s="597">
        <v>2</v>
      </c>
      <c r="N190" s="598">
        <v>570.03359999999998</v>
      </c>
    </row>
    <row r="191" spans="1:14" ht="14.4" customHeight="1" x14ac:dyDescent="0.3">
      <c r="A191" s="593" t="s">
        <v>516</v>
      </c>
      <c r="B191" s="594" t="s">
        <v>517</v>
      </c>
      <c r="C191" s="595" t="s">
        <v>522</v>
      </c>
      <c r="D191" s="596" t="s">
        <v>2174</v>
      </c>
      <c r="E191" s="595" t="s">
        <v>539</v>
      </c>
      <c r="F191" s="596" t="s">
        <v>2178</v>
      </c>
      <c r="G191" s="595" t="s">
        <v>555</v>
      </c>
      <c r="H191" s="595" t="s">
        <v>1200</v>
      </c>
      <c r="I191" s="595" t="s">
        <v>199</v>
      </c>
      <c r="J191" s="595" t="s">
        <v>1201</v>
      </c>
      <c r="K191" s="595"/>
      <c r="L191" s="597">
        <v>139.15</v>
      </c>
      <c r="M191" s="597">
        <v>6</v>
      </c>
      <c r="N191" s="598">
        <v>834.90000000000009</v>
      </c>
    </row>
    <row r="192" spans="1:14" ht="14.4" customHeight="1" x14ac:dyDescent="0.3">
      <c r="A192" s="593" t="s">
        <v>516</v>
      </c>
      <c r="B192" s="594" t="s">
        <v>517</v>
      </c>
      <c r="C192" s="595" t="s">
        <v>522</v>
      </c>
      <c r="D192" s="596" t="s">
        <v>2174</v>
      </c>
      <c r="E192" s="595" t="s">
        <v>539</v>
      </c>
      <c r="F192" s="596" t="s">
        <v>2178</v>
      </c>
      <c r="G192" s="595" t="s">
        <v>555</v>
      </c>
      <c r="H192" s="595" t="s">
        <v>1202</v>
      </c>
      <c r="I192" s="595" t="s">
        <v>199</v>
      </c>
      <c r="J192" s="595" t="s">
        <v>1203</v>
      </c>
      <c r="K192" s="595"/>
      <c r="L192" s="597">
        <v>160.328831341957</v>
      </c>
      <c r="M192" s="597">
        <v>2</v>
      </c>
      <c r="N192" s="598">
        <v>320.657662683914</v>
      </c>
    </row>
    <row r="193" spans="1:14" ht="14.4" customHeight="1" x14ac:dyDescent="0.3">
      <c r="A193" s="593" t="s">
        <v>516</v>
      </c>
      <c r="B193" s="594" t="s">
        <v>517</v>
      </c>
      <c r="C193" s="595" t="s">
        <v>522</v>
      </c>
      <c r="D193" s="596" t="s">
        <v>2174</v>
      </c>
      <c r="E193" s="595" t="s">
        <v>539</v>
      </c>
      <c r="F193" s="596" t="s">
        <v>2178</v>
      </c>
      <c r="G193" s="595" t="s">
        <v>555</v>
      </c>
      <c r="H193" s="595" t="s">
        <v>1204</v>
      </c>
      <c r="I193" s="595" t="s">
        <v>1205</v>
      </c>
      <c r="J193" s="595" t="s">
        <v>1206</v>
      </c>
      <c r="K193" s="595" t="s">
        <v>1207</v>
      </c>
      <c r="L193" s="597">
        <v>12.949057142857141</v>
      </c>
      <c r="M193" s="597">
        <v>1050</v>
      </c>
      <c r="N193" s="598">
        <v>13596.509999999998</v>
      </c>
    </row>
    <row r="194" spans="1:14" ht="14.4" customHeight="1" x14ac:dyDescent="0.3">
      <c r="A194" s="593" t="s">
        <v>516</v>
      </c>
      <c r="B194" s="594" t="s">
        <v>517</v>
      </c>
      <c r="C194" s="595" t="s">
        <v>522</v>
      </c>
      <c r="D194" s="596" t="s">
        <v>2174</v>
      </c>
      <c r="E194" s="595" t="s">
        <v>539</v>
      </c>
      <c r="F194" s="596" t="s">
        <v>2178</v>
      </c>
      <c r="G194" s="595" t="s">
        <v>1208</v>
      </c>
      <c r="H194" s="595" t="s">
        <v>1209</v>
      </c>
      <c r="I194" s="595" t="s">
        <v>1209</v>
      </c>
      <c r="J194" s="595" t="s">
        <v>1210</v>
      </c>
      <c r="K194" s="595" t="s">
        <v>1211</v>
      </c>
      <c r="L194" s="597">
        <v>128.01</v>
      </c>
      <c r="M194" s="597">
        <v>1</v>
      </c>
      <c r="N194" s="598">
        <v>128.01</v>
      </c>
    </row>
    <row r="195" spans="1:14" ht="14.4" customHeight="1" x14ac:dyDescent="0.3">
      <c r="A195" s="593" t="s">
        <v>516</v>
      </c>
      <c r="B195" s="594" t="s">
        <v>517</v>
      </c>
      <c r="C195" s="595" t="s">
        <v>522</v>
      </c>
      <c r="D195" s="596" t="s">
        <v>2174</v>
      </c>
      <c r="E195" s="595" t="s">
        <v>539</v>
      </c>
      <c r="F195" s="596" t="s">
        <v>2178</v>
      </c>
      <c r="G195" s="595" t="s">
        <v>1208</v>
      </c>
      <c r="H195" s="595" t="s">
        <v>1212</v>
      </c>
      <c r="I195" s="595" t="s">
        <v>1212</v>
      </c>
      <c r="J195" s="595" t="s">
        <v>1213</v>
      </c>
      <c r="K195" s="595" t="s">
        <v>1214</v>
      </c>
      <c r="L195" s="597">
        <v>18.48</v>
      </c>
      <c r="M195" s="597">
        <v>3</v>
      </c>
      <c r="N195" s="598">
        <v>55.44</v>
      </c>
    </row>
    <row r="196" spans="1:14" ht="14.4" customHeight="1" x14ac:dyDescent="0.3">
      <c r="A196" s="593" t="s">
        <v>516</v>
      </c>
      <c r="B196" s="594" t="s">
        <v>517</v>
      </c>
      <c r="C196" s="595" t="s">
        <v>522</v>
      </c>
      <c r="D196" s="596" t="s">
        <v>2174</v>
      </c>
      <c r="E196" s="595" t="s">
        <v>539</v>
      </c>
      <c r="F196" s="596" t="s">
        <v>2178</v>
      </c>
      <c r="G196" s="595" t="s">
        <v>1208</v>
      </c>
      <c r="H196" s="595" t="s">
        <v>1215</v>
      </c>
      <c r="I196" s="595" t="s">
        <v>1215</v>
      </c>
      <c r="J196" s="595" t="s">
        <v>1216</v>
      </c>
      <c r="K196" s="595" t="s">
        <v>1217</v>
      </c>
      <c r="L196" s="597">
        <v>24.372857142857139</v>
      </c>
      <c r="M196" s="597">
        <v>7</v>
      </c>
      <c r="N196" s="598">
        <v>170.60999999999999</v>
      </c>
    </row>
    <row r="197" spans="1:14" ht="14.4" customHeight="1" x14ac:dyDescent="0.3">
      <c r="A197" s="593" t="s">
        <v>516</v>
      </c>
      <c r="B197" s="594" t="s">
        <v>517</v>
      </c>
      <c r="C197" s="595" t="s">
        <v>522</v>
      </c>
      <c r="D197" s="596" t="s">
        <v>2174</v>
      </c>
      <c r="E197" s="595" t="s">
        <v>539</v>
      </c>
      <c r="F197" s="596" t="s">
        <v>2178</v>
      </c>
      <c r="G197" s="595" t="s">
        <v>1208</v>
      </c>
      <c r="H197" s="595" t="s">
        <v>1218</v>
      </c>
      <c r="I197" s="595" t="s">
        <v>1219</v>
      </c>
      <c r="J197" s="595" t="s">
        <v>1220</v>
      </c>
      <c r="K197" s="595" t="s">
        <v>1221</v>
      </c>
      <c r="L197" s="597">
        <v>36.329991355278722</v>
      </c>
      <c r="M197" s="597">
        <v>22</v>
      </c>
      <c r="N197" s="598">
        <v>799.25980981613191</v>
      </c>
    </row>
    <row r="198" spans="1:14" ht="14.4" customHeight="1" x14ac:dyDescent="0.3">
      <c r="A198" s="593" t="s">
        <v>516</v>
      </c>
      <c r="B198" s="594" t="s">
        <v>517</v>
      </c>
      <c r="C198" s="595" t="s">
        <v>522</v>
      </c>
      <c r="D198" s="596" t="s">
        <v>2174</v>
      </c>
      <c r="E198" s="595" t="s">
        <v>539</v>
      </c>
      <c r="F198" s="596" t="s">
        <v>2178</v>
      </c>
      <c r="G198" s="595" t="s">
        <v>1208</v>
      </c>
      <c r="H198" s="595" t="s">
        <v>1222</v>
      </c>
      <c r="I198" s="595" t="s">
        <v>1223</v>
      </c>
      <c r="J198" s="595" t="s">
        <v>1224</v>
      </c>
      <c r="K198" s="595" t="s">
        <v>1225</v>
      </c>
      <c r="L198" s="597">
        <v>133.85960408034836</v>
      </c>
      <c r="M198" s="597">
        <v>2</v>
      </c>
      <c r="N198" s="598">
        <v>267.71920816069672</v>
      </c>
    </row>
    <row r="199" spans="1:14" ht="14.4" customHeight="1" x14ac:dyDescent="0.3">
      <c r="A199" s="593" t="s">
        <v>516</v>
      </c>
      <c r="B199" s="594" t="s">
        <v>517</v>
      </c>
      <c r="C199" s="595" t="s">
        <v>522</v>
      </c>
      <c r="D199" s="596" t="s">
        <v>2174</v>
      </c>
      <c r="E199" s="595" t="s">
        <v>539</v>
      </c>
      <c r="F199" s="596" t="s">
        <v>2178</v>
      </c>
      <c r="G199" s="595" t="s">
        <v>1208</v>
      </c>
      <c r="H199" s="595" t="s">
        <v>1226</v>
      </c>
      <c r="I199" s="595" t="s">
        <v>1227</v>
      </c>
      <c r="J199" s="595" t="s">
        <v>1228</v>
      </c>
      <c r="K199" s="595" t="s">
        <v>1229</v>
      </c>
      <c r="L199" s="597">
        <v>47.294991534602147</v>
      </c>
      <c r="M199" s="597">
        <v>18</v>
      </c>
      <c r="N199" s="598">
        <v>851.30984762283867</v>
      </c>
    </row>
    <row r="200" spans="1:14" ht="14.4" customHeight="1" x14ac:dyDescent="0.3">
      <c r="A200" s="593" t="s">
        <v>516</v>
      </c>
      <c r="B200" s="594" t="s">
        <v>517</v>
      </c>
      <c r="C200" s="595" t="s">
        <v>522</v>
      </c>
      <c r="D200" s="596" t="s">
        <v>2174</v>
      </c>
      <c r="E200" s="595" t="s">
        <v>539</v>
      </c>
      <c r="F200" s="596" t="s">
        <v>2178</v>
      </c>
      <c r="G200" s="595" t="s">
        <v>1208</v>
      </c>
      <c r="H200" s="595" t="s">
        <v>1230</v>
      </c>
      <c r="I200" s="595" t="s">
        <v>1231</v>
      </c>
      <c r="J200" s="595" t="s">
        <v>1228</v>
      </c>
      <c r="K200" s="595" t="s">
        <v>1232</v>
      </c>
      <c r="L200" s="597">
        <v>94.627838255579306</v>
      </c>
      <c r="M200" s="597">
        <v>9</v>
      </c>
      <c r="N200" s="598">
        <v>851.65054430021371</v>
      </c>
    </row>
    <row r="201" spans="1:14" ht="14.4" customHeight="1" x14ac:dyDescent="0.3">
      <c r="A201" s="593" t="s">
        <v>516</v>
      </c>
      <c r="B201" s="594" t="s">
        <v>517</v>
      </c>
      <c r="C201" s="595" t="s">
        <v>522</v>
      </c>
      <c r="D201" s="596" t="s">
        <v>2174</v>
      </c>
      <c r="E201" s="595" t="s">
        <v>539</v>
      </c>
      <c r="F201" s="596" t="s">
        <v>2178</v>
      </c>
      <c r="G201" s="595" t="s">
        <v>1208</v>
      </c>
      <c r="H201" s="595" t="s">
        <v>1233</v>
      </c>
      <c r="I201" s="595" t="s">
        <v>1234</v>
      </c>
      <c r="J201" s="595" t="s">
        <v>1235</v>
      </c>
      <c r="K201" s="595" t="s">
        <v>957</v>
      </c>
      <c r="L201" s="597">
        <v>101.14983840389671</v>
      </c>
      <c r="M201" s="597">
        <v>5</v>
      </c>
      <c r="N201" s="598">
        <v>505.74919201948353</v>
      </c>
    </row>
    <row r="202" spans="1:14" ht="14.4" customHeight="1" x14ac:dyDescent="0.3">
      <c r="A202" s="593" t="s">
        <v>516</v>
      </c>
      <c r="B202" s="594" t="s">
        <v>517</v>
      </c>
      <c r="C202" s="595" t="s">
        <v>522</v>
      </c>
      <c r="D202" s="596" t="s">
        <v>2174</v>
      </c>
      <c r="E202" s="595" t="s">
        <v>539</v>
      </c>
      <c r="F202" s="596" t="s">
        <v>2178</v>
      </c>
      <c r="G202" s="595" t="s">
        <v>1208</v>
      </c>
      <c r="H202" s="595" t="s">
        <v>1236</v>
      </c>
      <c r="I202" s="595" t="s">
        <v>1237</v>
      </c>
      <c r="J202" s="595" t="s">
        <v>1238</v>
      </c>
      <c r="K202" s="595" t="s">
        <v>1239</v>
      </c>
      <c r="L202" s="597">
        <v>103.62999784174099</v>
      </c>
      <c r="M202" s="597">
        <v>6</v>
      </c>
      <c r="N202" s="598">
        <v>621.77998705044592</v>
      </c>
    </row>
    <row r="203" spans="1:14" ht="14.4" customHeight="1" x14ac:dyDescent="0.3">
      <c r="A203" s="593" t="s">
        <v>516</v>
      </c>
      <c r="B203" s="594" t="s">
        <v>517</v>
      </c>
      <c r="C203" s="595" t="s">
        <v>522</v>
      </c>
      <c r="D203" s="596" t="s">
        <v>2174</v>
      </c>
      <c r="E203" s="595" t="s">
        <v>539</v>
      </c>
      <c r="F203" s="596" t="s">
        <v>2178</v>
      </c>
      <c r="G203" s="595" t="s">
        <v>1208</v>
      </c>
      <c r="H203" s="595" t="s">
        <v>1240</v>
      </c>
      <c r="I203" s="595" t="s">
        <v>1241</v>
      </c>
      <c r="J203" s="595" t="s">
        <v>1238</v>
      </c>
      <c r="K203" s="595" t="s">
        <v>1242</v>
      </c>
      <c r="L203" s="597">
        <v>177.01999999999998</v>
      </c>
      <c r="M203" s="597">
        <v>2</v>
      </c>
      <c r="N203" s="598">
        <v>354.03999999999996</v>
      </c>
    </row>
    <row r="204" spans="1:14" ht="14.4" customHeight="1" x14ac:dyDescent="0.3">
      <c r="A204" s="593" t="s">
        <v>516</v>
      </c>
      <c r="B204" s="594" t="s">
        <v>517</v>
      </c>
      <c r="C204" s="595" t="s">
        <v>522</v>
      </c>
      <c r="D204" s="596" t="s">
        <v>2174</v>
      </c>
      <c r="E204" s="595" t="s">
        <v>539</v>
      </c>
      <c r="F204" s="596" t="s">
        <v>2178</v>
      </c>
      <c r="G204" s="595" t="s">
        <v>1208</v>
      </c>
      <c r="H204" s="595" t="s">
        <v>1243</v>
      </c>
      <c r="I204" s="595" t="s">
        <v>1244</v>
      </c>
      <c r="J204" s="595" t="s">
        <v>1245</v>
      </c>
      <c r="K204" s="595" t="s">
        <v>1246</v>
      </c>
      <c r="L204" s="597">
        <v>144.52999999999997</v>
      </c>
      <c r="M204" s="597">
        <v>25</v>
      </c>
      <c r="N204" s="598">
        <v>3613.2499999999991</v>
      </c>
    </row>
    <row r="205" spans="1:14" ht="14.4" customHeight="1" x14ac:dyDescent="0.3">
      <c r="A205" s="593" t="s">
        <v>516</v>
      </c>
      <c r="B205" s="594" t="s">
        <v>517</v>
      </c>
      <c r="C205" s="595" t="s">
        <v>522</v>
      </c>
      <c r="D205" s="596" t="s">
        <v>2174</v>
      </c>
      <c r="E205" s="595" t="s">
        <v>539</v>
      </c>
      <c r="F205" s="596" t="s">
        <v>2178</v>
      </c>
      <c r="G205" s="595" t="s">
        <v>1208</v>
      </c>
      <c r="H205" s="595" t="s">
        <v>1247</v>
      </c>
      <c r="I205" s="595" t="s">
        <v>1248</v>
      </c>
      <c r="J205" s="595" t="s">
        <v>1249</v>
      </c>
      <c r="K205" s="595" t="s">
        <v>1250</v>
      </c>
      <c r="L205" s="597">
        <v>1241.113485070347</v>
      </c>
      <c r="M205" s="597">
        <v>2</v>
      </c>
      <c r="N205" s="598">
        <v>2482.226970140694</v>
      </c>
    </row>
    <row r="206" spans="1:14" ht="14.4" customHeight="1" x14ac:dyDescent="0.3">
      <c r="A206" s="593" t="s">
        <v>516</v>
      </c>
      <c r="B206" s="594" t="s">
        <v>517</v>
      </c>
      <c r="C206" s="595" t="s">
        <v>522</v>
      </c>
      <c r="D206" s="596" t="s">
        <v>2174</v>
      </c>
      <c r="E206" s="595" t="s">
        <v>539</v>
      </c>
      <c r="F206" s="596" t="s">
        <v>2178</v>
      </c>
      <c r="G206" s="595" t="s">
        <v>1208</v>
      </c>
      <c r="H206" s="595" t="s">
        <v>1251</v>
      </c>
      <c r="I206" s="595" t="s">
        <v>1252</v>
      </c>
      <c r="J206" s="595" t="s">
        <v>1253</v>
      </c>
      <c r="K206" s="595" t="s">
        <v>1254</v>
      </c>
      <c r="L206" s="597">
        <v>801.73</v>
      </c>
      <c r="M206" s="597">
        <v>1</v>
      </c>
      <c r="N206" s="598">
        <v>801.73</v>
      </c>
    </row>
    <row r="207" spans="1:14" ht="14.4" customHeight="1" x14ac:dyDescent="0.3">
      <c r="A207" s="593" t="s">
        <v>516</v>
      </c>
      <c r="B207" s="594" t="s">
        <v>517</v>
      </c>
      <c r="C207" s="595" t="s">
        <v>522</v>
      </c>
      <c r="D207" s="596" t="s">
        <v>2174</v>
      </c>
      <c r="E207" s="595" t="s">
        <v>539</v>
      </c>
      <c r="F207" s="596" t="s">
        <v>2178</v>
      </c>
      <c r="G207" s="595" t="s">
        <v>1208</v>
      </c>
      <c r="H207" s="595" t="s">
        <v>1255</v>
      </c>
      <c r="I207" s="595" t="s">
        <v>1256</v>
      </c>
      <c r="J207" s="595" t="s">
        <v>1257</v>
      </c>
      <c r="K207" s="595" t="s">
        <v>1258</v>
      </c>
      <c r="L207" s="597">
        <v>492.19970636914451</v>
      </c>
      <c r="M207" s="597">
        <v>17</v>
      </c>
      <c r="N207" s="598">
        <v>8367.3950082754563</v>
      </c>
    </row>
    <row r="208" spans="1:14" ht="14.4" customHeight="1" x14ac:dyDescent="0.3">
      <c r="A208" s="593" t="s">
        <v>516</v>
      </c>
      <c r="B208" s="594" t="s">
        <v>517</v>
      </c>
      <c r="C208" s="595" t="s">
        <v>522</v>
      </c>
      <c r="D208" s="596" t="s">
        <v>2174</v>
      </c>
      <c r="E208" s="595" t="s">
        <v>539</v>
      </c>
      <c r="F208" s="596" t="s">
        <v>2178</v>
      </c>
      <c r="G208" s="595" t="s">
        <v>1208</v>
      </c>
      <c r="H208" s="595" t="s">
        <v>1259</v>
      </c>
      <c r="I208" s="595" t="s">
        <v>1260</v>
      </c>
      <c r="J208" s="595" t="s">
        <v>1257</v>
      </c>
      <c r="K208" s="595" t="s">
        <v>1261</v>
      </c>
      <c r="L208" s="597">
        <v>942.99966406308852</v>
      </c>
      <c r="M208" s="597">
        <v>6</v>
      </c>
      <c r="N208" s="598">
        <v>5657.9979843785313</v>
      </c>
    </row>
    <row r="209" spans="1:14" ht="14.4" customHeight="1" x14ac:dyDescent="0.3">
      <c r="A209" s="593" t="s">
        <v>516</v>
      </c>
      <c r="B209" s="594" t="s">
        <v>517</v>
      </c>
      <c r="C209" s="595" t="s">
        <v>522</v>
      </c>
      <c r="D209" s="596" t="s">
        <v>2174</v>
      </c>
      <c r="E209" s="595" t="s">
        <v>539</v>
      </c>
      <c r="F209" s="596" t="s">
        <v>2178</v>
      </c>
      <c r="G209" s="595" t="s">
        <v>1208</v>
      </c>
      <c r="H209" s="595" t="s">
        <v>1262</v>
      </c>
      <c r="I209" s="595" t="s">
        <v>1263</v>
      </c>
      <c r="J209" s="595" t="s">
        <v>1257</v>
      </c>
      <c r="K209" s="595" t="s">
        <v>1264</v>
      </c>
      <c r="L209" s="597">
        <v>1057.4578081678958</v>
      </c>
      <c r="M209" s="597">
        <v>1</v>
      </c>
      <c r="N209" s="598">
        <v>1057.4578081678958</v>
      </c>
    </row>
    <row r="210" spans="1:14" ht="14.4" customHeight="1" x14ac:dyDescent="0.3">
      <c r="A210" s="593" t="s">
        <v>516</v>
      </c>
      <c r="B210" s="594" t="s">
        <v>517</v>
      </c>
      <c r="C210" s="595" t="s">
        <v>522</v>
      </c>
      <c r="D210" s="596" t="s">
        <v>2174</v>
      </c>
      <c r="E210" s="595" t="s">
        <v>539</v>
      </c>
      <c r="F210" s="596" t="s">
        <v>2178</v>
      </c>
      <c r="G210" s="595" t="s">
        <v>1208</v>
      </c>
      <c r="H210" s="595" t="s">
        <v>1265</v>
      </c>
      <c r="I210" s="595" t="s">
        <v>1266</v>
      </c>
      <c r="J210" s="595" t="s">
        <v>1267</v>
      </c>
      <c r="K210" s="595" t="s">
        <v>1050</v>
      </c>
      <c r="L210" s="597">
        <v>62.05</v>
      </c>
      <c r="M210" s="597">
        <v>2</v>
      </c>
      <c r="N210" s="598">
        <v>124.1</v>
      </c>
    </row>
    <row r="211" spans="1:14" ht="14.4" customHeight="1" x14ac:dyDescent="0.3">
      <c r="A211" s="593" t="s">
        <v>516</v>
      </c>
      <c r="B211" s="594" t="s">
        <v>517</v>
      </c>
      <c r="C211" s="595" t="s">
        <v>522</v>
      </c>
      <c r="D211" s="596" t="s">
        <v>2174</v>
      </c>
      <c r="E211" s="595" t="s">
        <v>539</v>
      </c>
      <c r="F211" s="596" t="s">
        <v>2178</v>
      </c>
      <c r="G211" s="595" t="s">
        <v>1208</v>
      </c>
      <c r="H211" s="595" t="s">
        <v>1268</v>
      </c>
      <c r="I211" s="595" t="s">
        <v>1269</v>
      </c>
      <c r="J211" s="595" t="s">
        <v>1270</v>
      </c>
      <c r="K211" s="595" t="s">
        <v>1271</v>
      </c>
      <c r="L211" s="597">
        <v>45.587041591534792</v>
      </c>
      <c r="M211" s="597">
        <v>34</v>
      </c>
      <c r="N211" s="598">
        <v>1549.9594141121829</v>
      </c>
    </row>
    <row r="212" spans="1:14" ht="14.4" customHeight="1" x14ac:dyDescent="0.3">
      <c r="A212" s="593" t="s">
        <v>516</v>
      </c>
      <c r="B212" s="594" t="s">
        <v>517</v>
      </c>
      <c r="C212" s="595" t="s">
        <v>522</v>
      </c>
      <c r="D212" s="596" t="s">
        <v>2174</v>
      </c>
      <c r="E212" s="595" t="s">
        <v>539</v>
      </c>
      <c r="F212" s="596" t="s">
        <v>2178</v>
      </c>
      <c r="G212" s="595" t="s">
        <v>1208</v>
      </c>
      <c r="H212" s="595" t="s">
        <v>1272</v>
      </c>
      <c r="I212" s="595" t="s">
        <v>1273</v>
      </c>
      <c r="J212" s="595" t="s">
        <v>1210</v>
      </c>
      <c r="K212" s="595" t="s">
        <v>1274</v>
      </c>
      <c r="L212" s="597">
        <v>36.744999999999997</v>
      </c>
      <c r="M212" s="597">
        <v>4</v>
      </c>
      <c r="N212" s="598">
        <v>146.97999999999999</v>
      </c>
    </row>
    <row r="213" spans="1:14" ht="14.4" customHeight="1" x14ac:dyDescent="0.3">
      <c r="A213" s="593" t="s">
        <v>516</v>
      </c>
      <c r="B213" s="594" t="s">
        <v>517</v>
      </c>
      <c r="C213" s="595" t="s">
        <v>522</v>
      </c>
      <c r="D213" s="596" t="s">
        <v>2174</v>
      </c>
      <c r="E213" s="595" t="s">
        <v>539</v>
      </c>
      <c r="F213" s="596" t="s">
        <v>2178</v>
      </c>
      <c r="G213" s="595" t="s">
        <v>1208</v>
      </c>
      <c r="H213" s="595" t="s">
        <v>1275</v>
      </c>
      <c r="I213" s="595" t="s">
        <v>1276</v>
      </c>
      <c r="J213" s="595" t="s">
        <v>1277</v>
      </c>
      <c r="K213" s="595" t="s">
        <v>1278</v>
      </c>
      <c r="L213" s="597">
        <v>73.485243631408409</v>
      </c>
      <c r="M213" s="597">
        <v>34</v>
      </c>
      <c r="N213" s="598">
        <v>2498.4982834678858</v>
      </c>
    </row>
    <row r="214" spans="1:14" ht="14.4" customHeight="1" x14ac:dyDescent="0.3">
      <c r="A214" s="593" t="s">
        <v>516</v>
      </c>
      <c r="B214" s="594" t="s">
        <v>517</v>
      </c>
      <c r="C214" s="595" t="s">
        <v>522</v>
      </c>
      <c r="D214" s="596" t="s">
        <v>2174</v>
      </c>
      <c r="E214" s="595" t="s">
        <v>539</v>
      </c>
      <c r="F214" s="596" t="s">
        <v>2178</v>
      </c>
      <c r="G214" s="595" t="s">
        <v>1208</v>
      </c>
      <c r="H214" s="595" t="s">
        <v>1279</v>
      </c>
      <c r="I214" s="595" t="s">
        <v>1280</v>
      </c>
      <c r="J214" s="595" t="s">
        <v>1281</v>
      </c>
      <c r="K214" s="595" t="s">
        <v>1282</v>
      </c>
      <c r="L214" s="597">
        <v>79.83</v>
      </c>
      <c r="M214" s="597">
        <v>2</v>
      </c>
      <c r="N214" s="598">
        <v>159.66</v>
      </c>
    </row>
    <row r="215" spans="1:14" ht="14.4" customHeight="1" x14ac:dyDescent="0.3">
      <c r="A215" s="593" t="s">
        <v>516</v>
      </c>
      <c r="B215" s="594" t="s">
        <v>517</v>
      </c>
      <c r="C215" s="595" t="s">
        <v>522</v>
      </c>
      <c r="D215" s="596" t="s">
        <v>2174</v>
      </c>
      <c r="E215" s="595" t="s">
        <v>539</v>
      </c>
      <c r="F215" s="596" t="s">
        <v>2178</v>
      </c>
      <c r="G215" s="595" t="s">
        <v>1208</v>
      </c>
      <c r="H215" s="595" t="s">
        <v>1283</v>
      </c>
      <c r="I215" s="595" t="s">
        <v>1284</v>
      </c>
      <c r="J215" s="595" t="s">
        <v>1281</v>
      </c>
      <c r="K215" s="595" t="s">
        <v>1285</v>
      </c>
      <c r="L215" s="597">
        <v>279.42</v>
      </c>
      <c r="M215" s="597">
        <v>1</v>
      </c>
      <c r="N215" s="598">
        <v>279.42</v>
      </c>
    </row>
    <row r="216" spans="1:14" ht="14.4" customHeight="1" x14ac:dyDescent="0.3">
      <c r="A216" s="593" t="s">
        <v>516</v>
      </c>
      <c r="B216" s="594" t="s">
        <v>517</v>
      </c>
      <c r="C216" s="595" t="s">
        <v>522</v>
      </c>
      <c r="D216" s="596" t="s">
        <v>2174</v>
      </c>
      <c r="E216" s="595" t="s">
        <v>539</v>
      </c>
      <c r="F216" s="596" t="s">
        <v>2178</v>
      </c>
      <c r="G216" s="595" t="s">
        <v>1208</v>
      </c>
      <c r="H216" s="595" t="s">
        <v>1286</v>
      </c>
      <c r="I216" s="595" t="s">
        <v>1287</v>
      </c>
      <c r="J216" s="595" t="s">
        <v>1288</v>
      </c>
      <c r="K216" s="595" t="s">
        <v>1289</v>
      </c>
      <c r="L216" s="597">
        <v>76.64</v>
      </c>
      <c r="M216" s="597">
        <v>1</v>
      </c>
      <c r="N216" s="598">
        <v>76.64</v>
      </c>
    </row>
    <row r="217" spans="1:14" ht="14.4" customHeight="1" x14ac:dyDescent="0.3">
      <c r="A217" s="593" t="s">
        <v>516</v>
      </c>
      <c r="B217" s="594" t="s">
        <v>517</v>
      </c>
      <c r="C217" s="595" t="s">
        <v>522</v>
      </c>
      <c r="D217" s="596" t="s">
        <v>2174</v>
      </c>
      <c r="E217" s="595" t="s">
        <v>539</v>
      </c>
      <c r="F217" s="596" t="s">
        <v>2178</v>
      </c>
      <c r="G217" s="595" t="s">
        <v>1208</v>
      </c>
      <c r="H217" s="595" t="s">
        <v>1290</v>
      </c>
      <c r="I217" s="595" t="s">
        <v>1291</v>
      </c>
      <c r="J217" s="595" t="s">
        <v>1292</v>
      </c>
      <c r="K217" s="595" t="s">
        <v>1293</v>
      </c>
      <c r="L217" s="597">
        <v>98.34</v>
      </c>
      <c r="M217" s="597">
        <v>2</v>
      </c>
      <c r="N217" s="598">
        <v>196.68</v>
      </c>
    </row>
    <row r="218" spans="1:14" ht="14.4" customHeight="1" x14ac:dyDescent="0.3">
      <c r="A218" s="593" t="s">
        <v>516</v>
      </c>
      <c r="B218" s="594" t="s">
        <v>517</v>
      </c>
      <c r="C218" s="595" t="s">
        <v>522</v>
      </c>
      <c r="D218" s="596" t="s">
        <v>2174</v>
      </c>
      <c r="E218" s="595" t="s">
        <v>539</v>
      </c>
      <c r="F218" s="596" t="s">
        <v>2178</v>
      </c>
      <c r="G218" s="595" t="s">
        <v>1208</v>
      </c>
      <c r="H218" s="595" t="s">
        <v>1294</v>
      </c>
      <c r="I218" s="595" t="s">
        <v>1295</v>
      </c>
      <c r="J218" s="595" t="s">
        <v>1296</v>
      </c>
      <c r="K218" s="595" t="s">
        <v>1297</v>
      </c>
      <c r="L218" s="597">
        <v>50.592552524609395</v>
      </c>
      <c r="M218" s="597">
        <v>12</v>
      </c>
      <c r="N218" s="598">
        <v>607.11063029531272</v>
      </c>
    </row>
    <row r="219" spans="1:14" ht="14.4" customHeight="1" x14ac:dyDescent="0.3">
      <c r="A219" s="593" t="s">
        <v>516</v>
      </c>
      <c r="B219" s="594" t="s">
        <v>517</v>
      </c>
      <c r="C219" s="595" t="s">
        <v>522</v>
      </c>
      <c r="D219" s="596" t="s">
        <v>2174</v>
      </c>
      <c r="E219" s="595" t="s">
        <v>539</v>
      </c>
      <c r="F219" s="596" t="s">
        <v>2178</v>
      </c>
      <c r="G219" s="595" t="s">
        <v>1208</v>
      </c>
      <c r="H219" s="595" t="s">
        <v>1298</v>
      </c>
      <c r="I219" s="595" t="s">
        <v>1299</v>
      </c>
      <c r="J219" s="595" t="s">
        <v>1300</v>
      </c>
      <c r="K219" s="595" t="s">
        <v>1301</v>
      </c>
      <c r="L219" s="597">
        <v>85.479831967057493</v>
      </c>
      <c r="M219" s="597">
        <v>8</v>
      </c>
      <c r="N219" s="598">
        <v>683.83865573645994</v>
      </c>
    </row>
    <row r="220" spans="1:14" ht="14.4" customHeight="1" x14ac:dyDescent="0.3">
      <c r="A220" s="593" t="s">
        <v>516</v>
      </c>
      <c r="B220" s="594" t="s">
        <v>517</v>
      </c>
      <c r="C220" s="595" t="s">
        <v>522</v>
      </c>
      <c r="D220" s="596" t="s">
        <v>2174</v>
      </c>
      <c r="E220" s="595" t="s">
        <v>539</v>
      </c>
      <c r="F220" s="596" t="s">
        <v>2178</v>
      </c>
      <c r="G220" s="595" t="s">
        <v>1208</v>
      </c>
      <c r="H220" s="595" t="s">
        <v>1302</v>
      </c>
      <c r="I220" s="595" t="s">
        <v>1303</v>
      </c>
      <c r="J220" s="595" t="s">
        <v>1304</v>
      </c>
      <c r="K220" s="595" t="s">
        <v>1305</v>
      </c>
      <c r="L220" s="597">
        <v>1447.8767615680197</v>
      </c>
      <c r="M220" s="597">
        <v>23</v>
      </c>
      <c r="N220" s="598">
        <v>33301.165516064451</v>
      </c>
    </row>
    <row r="221" spans="1:14" ht="14.4" customHeight="1" x14ac:dyDescent="0.3">
      <c r="A221" s="593" t="s">
        <v>516</v>
      </c>
      <c r="B221" s="594" t="s">
        <v>517</v>
      </c>
      <c r="C221" s="595" t="s">
        <v>522</v>
      </c>
      <c r="D221" s="596" t="s">
        <v>2174</v>
      </c>
      <c r="E221" s="595" t="s">
        <v>539</v>
      </c>
      <c r="F221" s="596" t="s">
        <v>2178</v>
      </c>
      <c r="G221" s="595" t="s">
        <v>1208</v>
      </c>
      <c r="H221" s="595" t="s">
        <v>1306</v>
      </c>
      <c r="I221" s="595" t="s">
        <v>1307</v>
      </c>
      <c r="J221" s="595" t="s">
        <v>1304</v>
      </c>
      <c r="K221" s="595" t="s">
        <v>1308</v>
      </c>
      <c r="L221" s="597">
        <v>1963.9995476836266</v>
      </c>
      <c r="M221" s="597">
        <v>9</v>
      </c>
      <c r="N221" s="598">
        <v>17675.995929152639</v>
      </c>
    </row>
    <row r="222" spans="1:14" ht="14.4" customHeight="1" x14ac:dyDescent="0.3">
      <c r="A222" s="593" t="s">
        <v>516</v>
      </c>
      <c r="B222" s="594" t="s">
        <v>517</v>
      </c>
      <c r="C222" s="595" t="s">
        <v>522</v>
      </c>
      <c r="D222" s="596" t="s">
        <v>2174</v>
      </c>
      <c r="E222" s="595" t="s">
        <v>539</v>
      </c>
      <c r="F222" s="596" t="s">
        <v>2178</v>
      </c>
      <c r="G222" s="595" t="s">
        <v>1208</v>
      </c>
      <c r="H222" s="595" t="s">
        <v>1309</v>
      </c>
      <c r="I222" s="595" t="s">
        <v>1310</v>
      </c>
      <c r="J222" s="595" t="s">
        <v>1304</v>
      </c>
      <c r="K222" s="595" t="s">
        <v>1311</v>
      </c>
      <c r="L222" s="597">
        <v>2465.6978177003029</v>
      </c>
      <c r="M222" s="597">
        <v>4</v>
      </c>
      <c r="N222" s="598">
        <v>9862.7912708012118</v>
      </c>
    </row>
    <row r="223" spans="1:14" ht="14.4" customHeight="1" x14ac:dyDescent="0.3">
      <c r="A223" s="593" t="s">
        <v>516</v>
      </c>
      <c r="B223" s="594" t="s">
        <v>517</v>
      </c>
      <c r="C223" s="595" t="s">
        <v>522</v>
      </c>
      <c r="D223" s="596" t="s">
        <v>2174</v>
      </c>
      <c r="E223" s="595" t="s">
        <v>539</v>
      </c>
      <c r="F223" s="596" t="s">
        <v>2178</v>
      </c>
      <c r="G223" s="595" t="s">
        <v>1208</v>
      </c>
      <c r="H223" s="595" t="s">
        <v>1312</v>
      </c>
      <c r="I223" s="595" t="s">
        <v>1313</v>
      </c>
      <c r="J223" s="595" t="s">
        <v>1314</v>
      </c>
      <c r="K223" s="595" t="s">
        <v>1315</v>
      </c>
      <c r="L223" s="597">
        <v>103.32000000000001</v>
      </c>
      <c r="M223" s="597">
        <v>1</v>
      </c>
      <c r="N223" s="598">
        <v>103.32000000000001</v>
      </c>
    </row>
    <row r="224" spans="1:14" ht="14.4" customHeight="1" x14ac:dyDescent="0.3">
      <c r="A224" s="593" t="s">
        <v>516</v>
      </c>
      <c r="B224" s="594" t="s">
        <v>517</v>
      </c>
      <c r="C224" s="595" t="s">
        <v>522</v>
      </c>
      <c r="D224" s="596" t="s">
        <v>2174</v>
      </c>
      <c r="E224" s="595" t="s">
        <v>539</v>
      </c>
      <c r="F224" s="596" t="s">
        <v>2178</v>
      </c>
      <c r="G224" s="595" t="s">
        <v>1208</v>
      </c>
      <c r="H224" s="595" t="s">
        <v>1316</v>
      </c>
      <c r="I224" s="595" t="s">
        <v>1317</v>
      </c>
      <c r="J224" s="595" t="s">
        <v>1318</v>
      </c>
      <c r="K224" s="595" t="s">
        <v>1319</v>
      </c>
      <c r="L224" s="597">
        <v>708.38206427285104</v>
      </c>
      <c r="M224" s="597">
        <v>1</v>
      </c>
      <c r="N224" s="598">
        <v>708.38206427285104</v>
      </c>
    </row>
    <row r="225" spans="1:14" ht="14.4" customHeight="1" x14ac:dyDescent="0.3">
      <c r="A225" s="593" t="s">
        <v>516</v>
      </c>
      <c r="B225" s="594" t="s">
        <v>517</v>
      </c>
      <c r="C225" s="595" t="s">
        <v>522</v>
      </c>
      <c r="D225" s="596" t="s">
        <v>2174</v>
      </c>
      <c r="E225" s="595" t="s">
        <v>539</v>
      </c>
      <c r="F225" s="596" t="s">
        <v>2178</v>
      </c>
      <c r="G225" s="595" t="s">
        <v>1208</v>
      </c>
      <c r="H225" s="595" t="s">
        <v>1320</v>
      </c>
      <c r="I225" s="595" t="s">
        <v>1321</v>
      </c>
      <c r="J225" s="595" t="s">
        <v>1322</v>
      </c>
      <c r="K225" s="595" t="s">
        <v>1323</v>
      </c>
      <c r="L225" s="597">
        <v>47.307607901888446</v>
      </c>
      <c r="M225" s="597">
        <v>12</v>
      </c>
      <c r="N225" s="598">
        <v>567.69129482266135</v>
      </c>
    </row>
    <row r="226" spans="1:14" ht="14.4" customHeight="1" x14ac:dyDescent="0.3">
      <c r="A226" s="593" t="s">
        <v>516</v>
      </c>
      <c r="B226" s="594" t="s">
        <v>517</v>
      </c>
      <c r="C226" s="595" t="s">
        <v>522</v>
      </c>
      <c r="D226" s="596" t="s">
        <v>2174</v>
      </c>
      <c r="E226" s="595" t="s">
        <v>539</v>
      </c>
      <c r="F226" s="596" t="s">
        <v>2178</v>
      </c>
      <c r="G226" s="595" t="s">
        <v>1208</v>
      </c>
      <c r="H226" s="595" t="s">
        <v>1324</v>
      </c>
      <c r="I226" s="595" t="s">
        <v>1324</v>
      </c>
      <c r="J226" s="595" t="s">
        <v>1325</v>
      </c>
      <c r="K226" s="595" t="s">
        <v>1326</v>
      </c>
      <c r="L226" s="597">
        <v>98.97</v>
      </c>
      <c r="M226" s="597">
        <v>1</v>
      </c>
      <c r="N226" s="598">
        <v>98.97</v>
      </c>
    </row>
    <row r="227" spans="1:14" ht="14.4" customHeight="1" x14ac:dyDescent="0.3">
      <c r="A227" s="593" t="s">
        <v>516</v>
      </c>
      <c r="B227" s="594" t="s">
        <v>517</v>
      </c>
      <c r="C227" s="595" t="s">
        <v>522</v>
      </c>
      <c r="D227" s="596" t="s">
        <v>2174</v>
      </c>
      <c r="E227" s="595" t="s">
        <v>539</v>
      </c>
      <c r="F227" s="596" t="s">
        <v>2178</v>
      </c>
      <c r="G227" s="595" t="s">
        <v>1208</v>
      </c>
      <c r="H227" s="595" t="s">
        <v>1327</v>
      </c>
      <c r="I227" s="595" t="s">
        <v>1328</v>
      </c>
      <c r="J227" s="595" t="s">
        <v>1329</v>
      </c>
      <c r="K227" s="595" t="s">
        <v>1330</v>
      </c>
      <c r="L227" s="597">
        <v>97.985999999999976</v>
      </c>
      <c r="M227" s="597">
        <v>15</v>
      </c>
      <c r="N227" s="598">
        <v>1469.7899999999997</v>
      </c>
    </row>
    <row r="228" spans="1:14" ht="14.4" customHeight="1" x14ac:dyDescent="0.3">
      <c r="A228" s="593" t="s">
        <v>516</v>
      </c>
      <c r="B228" s="594" t="s">
        <v>517</v>
      </c>
      <c r="C228" s="595" t="s">
        <v>522</v>
      </c>
      <c r="D228" s="596" t="s">
        <v>2174</v>
      </c>
      <c r="E228" s="595" t="s">
        <v>539</v>
      </c>
      <c r="F228" s="596" t="s">
        <v>2178</v>
      </c>
      <c r="G228" s="595" t="s">
        <v>1208</v>
      </c>
      <c r="H228" s="595" t="s">
        <v>1331</v>
      </c>
      <c r="I228" s="595" t="s">
        <v>1332</v>
      </c>
      <c r="J228" s="595" t="s">
        <v>1333</v>
      </c>
      <c r="K228" s="595" t="s">
        <v>1334</v>
      </c>
      <c r="L228" s="597">
        <v>331.01333333333332</v>
      </c>
      <c r="M228" s="597">
        <v>3</v>
      </c>
      <c r="N228" s="598">
        <v>993.04</v>
      </c>
    </row>
    <row r="229" spans="1:14" ht="14.4" customHeight="1" x14ac:dyDescent="0.3">
      <c r="A229" s="593" t="s">
        <v>516</v>
      </c>
      <c r="B229" s="594" t="s">
        <v>517</v>
      </c>
      <c r="C229" s="595" t="s">
        <v>522</v>
      </c>
      <c r="D229" s="596" t="s">
        <v>2174</v>
      </c>
      <c r="E229" s="595" t="s">
        <v>539</v>
      </c>
      <c r="F229" s="596" t="s">
        <v>2178</v>
      </c>
      <c r="G229" s="595" t="s">
        <v>1208</v>
      </c>
      <c r="H229" s="595" t="s">
        <v>1335</v>
      </c>
      <c r="I229" s="595" t="s">
        <v>1336</v>
      </c>
      <c r="J229" s="595" t="s">
        <v>1337</v>
      </c>
      <c r="K229" s="595" t="s">
        <v>1338</v>
      </c>
      <c r="L229" s="597">
        <v>145.07</v>
      </c>
      <c r="M229" s="597">
        <v>4</v>
      </c>
      <c r="N229" s="598">
        <v>580.28</v>
      </c>
    </row>
    <row r="230" spans="1:14" ht="14.4" customHeight="1" x14ac:dyDescent="0.3">
      <c r="A230" s="593" t="s">
        <v>516</v>
      </c>
      <c r="B230" s="594" t="s">
        <v>517</v>
      </c>
      <c r="C230" s="595" t="s">
        <v>522</v>
      </c>
      <c r="D230" s="596" t="s">
        <v>2174</v>
      </c>
      <c r="E230" s="595" t="s">
        <v>539</v>
      </c>
      <c r="F230" s="596" t="s">
        <v>2178</v>
      </c>
      <c r="G230" s="595" t="s">
        <v>1208</v>
      </c>
      <c r="H230" s="595" t="s">
        <v>1339</v>
      </c>
      <c r="I230" s="595" t="s">
        <v>1340</v>
      </c>
      <c r="J230" s="595" t="s">
        <v>1341</v>
      </c>
      <c r="K230" s="595" t="s">
        <v>1342</v>
      </c>
      <c r="L230" s="597">
        <v>83.11</v>
      </c>
      <c r="M230" s="597">
        <v>1</v>
      </c>
      <c r="N230" s="598">
        <v>83.11</v>
      </c>
    </row>
    <row r="231" spans="1:14" ht="14.4" customHeight="1" x14ac:dyDescent="0.3">
      <c r="A231" s="593" t="s">
        <v>516</v>
      </c>
      <c r="B231" s="594" t="s">
        <v>517</v>
      </c>
      <c r="C231" s="595" t="s">
        <v>522</v>
      </c>
      <c r="D231" s="596" t="s">
        <v>2174</v>
      </c>
      <c r="E231" s="595" t="s">
        <v>539</v>
      </c>
      <c r="F231" s="596" t="s">
        <v>2178</v>
      </c>
      <c r="G231" s="595" t="s">
        <v>1208</v>
      </c>
      <c r="H231" s="595" t="s">
        <v>1343</v>
      </c>
      <c r="I231" s="595" t="s">
        <v>1344</v>
      </c>
      <c r="J231" s="595" t="s">
        <v>1228</v>
      </c>
      <c r="K231" s="595" t="s">
        <v>1345</v>
      </c>
      <c r="L231" s="597">
        <v>135.36923830034817</v>
      </c>
      <c r="M231" s="597">
        <v>80</v>
      </c>
      <c r="N231" s="598">
        <v>10829.539064027855</v>
      </c>
    </row>
    <row r="232" spans="1:14" ht="14.4" customHeight="1" x14ac:dyDescent="0.3">
      <c r="A232" s="593" t="s">
        <v>516</v>
      </c>
      <c r="B232" s="594" t="s">
        <v>517</v>
      </c>
      <c r="C232" s="595" t="s">
        <v>522</v>
      </c>
      <c r="D232" s="596" t="s">
        <v>2174</v>
      </c>
      <c r="E232" s="595" t="s">
        <v>539</v>
      </c>
      <c r="F232" s="596" t="s">
        <v>2178</v>
      </c>
      <c r="G232" s="595" t="s">
        <v>1208</v>
      </c>
      <c r="H232" s="595" t="s">
        <v>1346</v>
      </c>
      <c r="I232" s="595" t="s">
        <v>1347</v>
      </c>
      <c r="J232" s="595" t="s">
        <v>1348</v>
      </c>
      <c r="K232" s="595" t="s">
        <v>1349</v>
      </c>
      <c r="L232" s="597">
        <v>30.589999999999996</v>
      </c>
      <c r="M232" s="597">
        <v>1</v>
      </c>
      <c r="N232" s="598">
        <v>30.589999999999996</v>
      </c>
    </row>
    <row r="233" spans="1:14" ht="14.4" customHeight="1" x14ac:dyDescent="0.3">
      <c r="A233" s="593" t="s">
        <v>516</v>
      </c>
      <c r="B233" s="594" t="s">
        <v>517</v>
      </c>
      <c r="C233" s="595" t="s">
        <v>522</v>
      </c>
      <c r="D233" s="596" t="s">
        <v>2174</v>
      </c>
      <c r="E233" s="595" t="s">
        <v>539</v>
      </c>
      <c r="F233" s="596" t="s">
        <v>2178</v>
      </c>
      <c r="G233" s="595" t="s">
        <v>1208</v>
      </c>
      <c r="H233" s="595" t="s">
        <v>1350</v>
      </c>
      <c r="I233" s="595" t="s">
        <v>1351</v>
      </c>
      <c r="J233" s="595" t="s">
        <v>1352</v>
      </c>
      <c r="K233" s="595" t="s">
        <v>1353</v>
      </c>
      <c r="L233" s="597">
        <v>23.97</v>
      </c>
      <c r="M233" s="597">
        <v>1</v>
      </c>
      <c r="N233" s="598">
        <v>23.97</v>
      </c>
    </row>
    <row r="234" spans="1:14" ht="14.4" customHeight="1" x14ac:dyDescent="0.3">
      <c r="A234" s="593" t="s">
        <v>516</v>
      </c>
      <c r="B234" s="594" t="s">
        <v>517</v>
      </c>
      <c r="C234" s="595" t="s">
        <v>522</v>
      </c>
      <c r="D234" s="596" t="s">
        <v>2174</v>
      </c>
      <c r="E234" s="595" t="s">
        <v>539</v>
      </c>
      <c r="F234" s="596" t="s">
        <v>2178</v>
      </c>
      <c r="G234" s="595" t="s">
        <v>1208</v>
      </c>
      <c r="H234" s="595" t="s">
        <v>1354</v>
      </c>
      <c r="I234" s="595" t="s">
        <v>1355</v>
      </c>
      <c r="J234" s="595" t="s">
        <v>1356</v>
      </c>
      <c r="K234" s="595" t="s">
        <v>1357</v>
      </c>
      <c r="L234" s="597">
        <v>63.87</v>
      </c>
      <c r="M234" s="597">
        <v>1</v>
      </c>
      <c r="N234" s="598">
        <v>63.87</v>
      </c>
    </row>
    <row r="235" spans="1:14" ht="14.4" customHeight="1" x14ac:dyDescent="0.3">
      <c r="A235" s="593" t="s">
        <v>516</v>
      </c>
      <c r="B235" s="594" t="s">
        <v>517</v>
      </c>
      <c r="C235" s="595" t="s">
        <v>522</v>
      </c>
      <c r="D235" s="596" t="s">
        <v>2174</v>
      </c>
      <c r="E235" s="595" t="s">
        <v>539</v>
      </c>
      <c r="F235" s="596" t="s">
        <v>2178</v>
      </c>
      <c r="G235" s="595" t="s">
        <v>1208</v>
      </c>
      <c r="H235" s="595" t="s">
        <v>1358</v>
      </c>
      <c r="I235" s="595" t="s">
        <v>1359</v>
      </c>
      <c r="J235" s="595" t="s">
        <v>1360</v>
      </c>
      <c r="K235" s="595" t="s">
        <v>1361</v>
      </c>
      <c r="L235" s="597">
        <v>121.69326314537233</v>
      </c>
      <c r="M235" s="597">
        <v>9</v>
      </c>
      <c r="N235" s="598">
        <v>1095.239368308351</v>
      </c>
    </row>
    <row r="236" spans="1:14" ht="14.4" customHeight="1" x14ac:dyDescent="0.3">
      <c r="A236" s="593" t="s">
        <v>516</v>
      </c>
      <c r="B236" s="594" t="s">
        <v>517</v>
      </c>
      <c r="C236" s="595" t="s">
        <v>522</v>
      </c>
      <c r="D236" s="596" t="s">
        <v>2174</v>
      </c>
      <c r="E236" s="595" t="s">
        <v>539</v>
      </c>
      <c r="F236" s="596" t="s">
        <v>2178</v>
      </c>
      <c r="G236" s="595" t="s">
        <v>1208</v>
      </c>
      <c r="H236" s="595" t="s">
        <v>1362</v>
      </c>
      <c r="I236" s="595" t="s">
        <v>1363</v>
      </c>
      <c r="J236" s="595" t="s">
        <v>1364</v>
      </c>
      <c r="K236" s="595" t="s">
        <v>1365</v>
      </c>
      <c r="L236" s="597">
        <v>473.09333333333342</v>
      </c>
      <c r="M236" s="597">
        <v>3</v>
      </c>
      <c r="N236" s="598">
        <v>1419.2800000000002</v>
      </c>
    </row>
    <row r="237" spans="1:14" ht="14.4" customHeight="1" x14ac:dyDescent="0.3">
      <c r="A237" s="593" t="s">
        <v>516</v>
      </c>
      <c r="B237" s="594" t="s">
        <v>517</v>
      </c>
      <c r="C237" s="595" t="s">
        <v>522</v>
      </c>
      <c r="D237" s="596" t="s">
        <v>2174</v>
      </c>
      <c r="E237" s="595" t="s">
        <v>539</v>
      </c>
      <c r="F237" s="596" t="s">
        <v>2178</v>
      </c>
      <c r="G237" s="595" t="s">
        <v>1208</v>
      </c>
      <c r="H237" s="595" t="s">
        <v>1366</v>
      </c>
      <c r="I237" s="595" t="s">
        <v>1367</v>
      </c>
      <c r="J237" s="595" t="s">
        <v>1368</v>
      </c>
      <c r="K237" s="595" t="s">
        <v>1369</v>
      </c>
      <c r="L237" s="597">
        <v>52.809939688969351</v>
      </c>
      <c r="M237" s="597">
        <v>7</v>
      </c>
      <c r="N237" s="598">
        <v>369.66957782278547</v>
      </c>
    </row>
    <row r="238" spans="1:14" ht="14.4" customHeight="1" x14ac:dyDescent="0.3">
      <c r="A238" s="593" t="s">
        <v>516</v>
      </c>
      <c r="B238" s="594" t="s">
        <v>517</v>
      </c>
      <c r="C238" s="595" t="s">
        <v>522</v>
      </c>
      <c r="D238" s="596" t="s">
        <v>2174</v>
      </c>
      <c r="E238" s="595" t="s">
        <v>539</v>
      </c>
      <c r="F238" s="596" t="s">
        <v>2178</v>
      </c>
      <c r="G238" s="595" t="s">
        <v>1208</v>
      </c>
      <c r="H238" s="595" t="s">
        <v>1370</v>
      </c>
      <c r="I238" s="595" t="s">
        <v>1371</v>
      </c>
      <c r="J238" s="595" t="s">
        <v>1372</v>
      </c>
      <c r="K238" s="595" t="s">
        <v>1373</v>
      </c>
      <c r="L238" s="597">
        <v>73.224999999999994</v>
      </c>
      <c r="M238" s="597">
        <v>4</v>
      </c>
      <c r="N238" s="598">
        <v>292.89999999999998</v>
      </c>
    </row>
    <row r="239" spans="1:14" ht="14.4" customHeight="1" x14ac:dyDescent="0.3">
      <c r="A239" s="593" t="s">
        <v>516</v>
      </c>
      <c r="B239" s="594" t="s">
        <v>517</v>
      </c>
      <c r="C239" s="595" t="s">
        <v>522</v>
      </c>
      <c r="D239" s="596" t="s">
        <v>2174</v>
      </c>
      <c r="E239" s="595" t="s">
        <v>539</v>
      </c>
      <c r="F239" s="596" t="s">
        <v>2178</v>
      </c>
      <c r="G239" s="595" t="s">
        <v>1208</v>
      </c>
      <c r="H239" s="595" t="s">
        <v>1374</v>
      </c>
      <c r="I239" s="595" t="s">
        <v>1375</v>
      </c>
      <c r="J239" s="595" t="s">
        <v>1376</v>
      </c>
      <c r="K239" s="595" t="s">
        <v>1377</v>
      </c>
      <c r="L239" s="597">
        <v>376.42874875683401</v>
      </c>
      <c r="M239" s="597">
        <v>1</v>
      </c>
      <c r="N239" s="598">
        <v>376.42874875683401</v>
      </c>
    </row>
    <row r="240" spans="1:14" ht="14.4" customHeight="1" x14ac:dyDescent="0.3">
      <c r="A240" s="593" t="s">
        <v>516</v>
      </c>
      <c r="B240" s="594" t="s">
        <v>517</v>
      </c>
      <c r="C240" s="595" t="s">
        <v>522</v>
      </c>
      <c r="D240" s="596" t="s">
        <v>2174</v>
      </c>
      <c r="E240" s="595" t="s">
        <v>539</v>
      </c>
      <c r="F240" s="596" t="s">
        <v>2178</v>
      </c>
      <c r="G240" s="595" t="s">
        <v>1208</v>
      </c>
      <c r="H240" s="595" t="s">
        <v>1378</v>
      </c>
      <c r="I240" s="595" t="s">
        <v>1379</v>
      </c>
      <c r="J240" s="595" t="s">
        <v>1380</v>
      </c>
      <c r="K240" s="595" t="s">
        <v>1381</v>
      </c>
      <c r="L240" s="597">
        <v>70.909999999999982</v>
      </c>
      <c r="M240" s="597">
        <v>12</v>
      </c>
      <c r="N240" s="598">
        <v>850.91999999999985</v>
      </c>
    </row>
    <row r="241" spans="1:14" ht="14.4" customHeight="1" x14ac:dyDescent="0.3">
      <c r="A241" s="593" t="s">
        <v>516</v>
      </c>
      <c r="B241" s="594" t="s">
        <v>517</v>
      </c>
      <c r="C241" s="595" t="s">
        <v>522</v>
      </c>
      <c r="D241" s="596" t="s">
        <v>2174</v>
      </c>
      <c r="E241" s="595" t="s">
        <v>539</v>
      </c>
      <c r="F241" s="596" t="s">
        <v>2178</v>
      </c>
      <c r="G241" s="595" t="s">
        <v>1208</v>
      </c>
      <c r="H241" s="595" t="s">
        <v>1382</v>
      </c>
      <c r="I241" s="595" t="s">
        <v>1382</v>
      </c>
      <c r="J241" s="595" t="s">
        <v>1383</v>
      </c>
      <c r="K241" s="595" t="s">
        <v>1384</v>
      </c>
      <c r="L241" s="597">
        <v>107.71988836260742</v>
      </c>
      <c r="M241" s="597">
        <v>2</v>
      </c>
      <c r="N241" s="598">
        <v>215.43977672521484</v>
      </c>
    </row>
    <row r="242" spans="1:14" ht="14.4" customHeight="1" x14ac:dyDescent="0.3">
      <c r="A242" s="593" t="s">
        <v>516</v>
      </c>
      <c r="B242" s="594" t="s">
        <v>517</v>
      </c>
      <c r="C242" s="595" t="s">
        <v>522</v>
      </c>
      <c r="D242" s="596" t="s">
        <v>2174</v>
      </c>
      <c r="E242" s="595" t="s">
        <v>539</v>
      </c>
      <c r="F242" s="596" t="s">
        <v>2178</v>
      </c>
      <c r="G242" s="595" t="s">
        <v>1208</v>
      </c>
      <c r="H242" s="595" t="s">
        <v>1385</v>
      </c>
      <c r="I242" s="595" t="s">
        <v>1386</v>
      </c>
      <c r="J242" s="595" t="s">
        <v>1387</v>
      </c>
      <c r="K242" s="595" t="s">
        <v>1388</v>
      </c>
      <c r="L242" s="597">
        <v>151.53940366835974</v>
      </c>
      <c r="M242" s="597">
        <v>18</v>
      </c>
      <c r="N242" s="598">
        <v>2727.7092660304752</v>
      </c>
    </row>
    <row r="243" spans="1:14" ht="14.4" customHeight="1" x14ac:dyDescent="0.3">
      <c r="A243" s="593" t="s">
        <v>516</v>
      </c>
      <c r="B243" s="594" t="s">
        <v>517</v>
      </c>
      <c r="C243" s="595" t="s">
        <v>522</v>
      </c>
      <c r="D243" s="596" t="s">
        <v>2174</v>
      </c>
      <c r="E243" s="595" t="s">
        <v>539</v>
      </c>
      <c r="F243" s="596" t="s">
        <v>2178</v>
      </c>
      <c r="G243" s="595" t="s">
        <v>1208</v>
      </c>
      <c r="H243" s="595" t="s">
        <v>1389</v>
      </c>
      <c r="I243" s="595" t="s">
        <v>1390</v>
      </c>
      <c r="J243" s="595" t="s">
        <v>1391</v>
      </c>
      <c r="K243" s="595" t="s">
        <v>1392</v>
      </c>
      <c r="L243" s="597">
        <v>518.99487395224401</v>
      </c>
      <c r="M243" s="597">
        <v>2</v>
      </c>
      <c r="N243" s="598">
        <v>1037.989747904488</v>
      </c>
    </row>
    <row r="244" spans="1:14" ht="14.4" customHeight="1" x14ac:dyDescent="0.3">
      <c r="A244" s="593" t="s">
        <v>516</v>
      </c>
      <c r="B244" s="594" t="s">
        <v>517</v>
      </c>
      <c r="C244" s="595" t="s">
        <v>522</v>
      </c>
      <c r="D244" s="596" t="s">
        <v>2174</v>
      </c>
      <c r="E244" s="595" t="s">
        <v>539</v>
      </c>
      <c r="F244" s="596" t="s">
        <v>2178</v>
      </c>
      <c r="G244" s="595" t="s">
        <v>1208</v>
      </c>
      <c r="H244" s="595" t="s">
        <v>1393</v>
      </c>
      <c r="I244" s="595" t="s">
        <v>1394</v>
      </c>
      <c r="J244" s="595" t="s">
        <v>1395</v>
      </c>
      <c r="K244" s="595" t="s">
        <v>1396</v>
      </c>
      <c r="L244" s="597">
        <v>751.00991727048836</v>
      </c>
      <c r="M244" s="597">
        <v>2</v>
      </c>
      <c r="N244" s="598">
        <v>1502.0198345409767</v>
      </c>
    </row>
    <row r="245" spans="1:14" ht="14.4" customHeight="1" x14ac:dyDescent="0.3">
      <c r="A245" s="593" t="s">
        <v>516</v>
      </c>
      <c r="B245" s="594" t="s">
        <v>517</v>
      </c>
      <c r="C245" s="595" t="s">
        <v>522</v>
      </c>
      <c r="D245" s="596" t="s">
        <v>2174</v>
      </c>
      <c r="E245" s="595" t="s">
        <v>539</v>
      </c>
      <c r="F245" s="596" t="s">
        <v>2178</v>
      </c>
      <c r="G245" s="595" t="s">
        <v>1208</v>
      </c>
      <c r="H245" s="595" t="s">
        <v>1397</v>
      </c>
      <c r="I245" s="595" t="s">
        <v>1398</v>
      </c>
      <c r="J245" s="595" t="s">
        <v>1399</v>
      </c>
      <c r="K245" s="595" t="s">
        <v>1400</v>
      </c>
      <c r="L245" s="597">
        <v>41.56575127717192</v>
      </c>
      <c r="M245" s="597">
        <v>7</v>
      </c>
      <c r="N245" s="598">
        <v>290.96025894020346</v>
      </c>
    </row>
    <row r="246" spans="1:14" ht="14.4" customHeight="1" x14ac:dyDescent="0.3">
      <c r="A246" s="593" t="s">
        <v>516</v>
      </c>
      <c r="B246" s="594" t="s">
        <v>517</v>
      </c>
      <c r="C246" s="595" t="s">
        <v>522</v>
      </c>
      <c r="D246" s="596" t="s">
        <v>2174</v>
      </c>
      <c r="E246" s="595" t="s">
        <v>539</v>
      </c>
      <c r="F246" s="596" t="s">
        <v>2178</v>
      </c>
      <c r="G246" s="595" t="s">
        <v>1208</v>
      </c>
      <c r="H246" s="595" t="s">
        <v>1401</v>
      </c>
      <c r="I246" s="595" t="s">
        <v>1402</v>
      </c>
      <c r="J246" s="595" t="s">
        <v>1403</v>
      </c>
      <c r="K246" s="595" t="s">
        <v>1404</v>
      </c>
      <c r="L246" s="597">
        <v>266.35000000000002</v>
      </c>
      <c r="M246" s="597">
        <v>12</v>
      </c>
      <c r="N246" s="598">
        <v>3196.2000000000003</v>
      </c>
    </row>
    <row r="247" spans="1:14" ht="14.4" customHeight="1" x14ac:dyDescent="0.3">
      <c r="A247" s="593" t="s">
        <v>516</v>
      </c>
      <c r="B247" s="594" t="s">
        <v>517</v>
      </c>
      <c r="C247" s="595" t="s">
        <v>522</v>
      </c>
      <c r="D247" s="596" t="s">
        <v>2174</v>
      </c>
      <c r="E247" s="595" t="s">
        <v>539</v>
      </c>
      <c r="F247" s="596" t="s">
        <v>2178</v>
      </c>
      <c r="G247" s="595" t="s">
        <v>1208</v>
      </c>
      <c r="H247" s="595" t="s">
        <v>1405</v>
      </c>
      <c r="I247" s="595" t="s">
        <v>1406</v>
      </c>
      <c r="J247" s="595" t="s">
        <v>1407</v>
      </c>
      <c r="K247" s="595" t="s">
        <v>1408</v>
      </c>
      <c r="L247" s="597">
        <v>799.86</v>
      </c>
      <c r="M247" s="597">
        <v>1</v>
      </c>
      <c r="N247" s="598">
        <v>799.86</v>
      </c>
    </row>
    <row r="248" spans="1:14" ht="14.4" customHeight="1" x14ac:dyDescent="0.3">
      <c r="A248" s="593" t="s">
        <v>516</v>
      </c>
      <c r="B248" s="594" t="s">
        <v>517</v>
      </c>
      <c r="C248" s="595" t="s">
        <v>522</v>
      </c>
      <c r="D248" s="596" t="s">
        <v>2174</v>
      </c>
      <c r="E248" s="595" t="s">
        <v>539</v>
      </c>
      <c r="F248" s="596" t="s">
        <v>2178</v>
      </c>
      <c r="G248" s="595" t="s">
        <v>1208</v>
      </c>
      <c r="H248" s="595" t="s">
        <v>1409</v>
      </c>
      <c r="I248" s="595" t="s">
        <v>1410</v>
      </c>
      <c r="J248" s="595" t="s">
        <v>1257</v>
      </c>
      <c r="K248" s="595" t="s">
        <v>1411</v>
      </c>
      <c r="L248" s="597">
        <v>356.49965296323563</v>
      </c>
      <c r="M248" s="597">
        <v>42</v>
      </c>
      <c r="N248" s="598">
        <v>14972.985424455896</v>
      </c>
    </row>
    <row r="249" spans="1:14" ht="14.4" customHeight="1" x14ac:dyDescent="0.3">
      <c r="A249" s="593" t="s">
        <v>516</v>
      </c>
      <c r="B249" s="594" t="s">
        <v>517</v>
      </c>
      <c r="C249" s="595" t="s">
        <v>522</v>
      </c>
      <c r="D249" s="596" t="s">
        <v>2174</v>
      </c>
      <c r="E249" s="595" t="s">
        <v>539</v>
      </c>
      <c r="F249" s="596" t="s">
        <v>2178</v>
      </c>
      <c r="G249" s="595" t="s">
        <v>1208</v>
      </c>
      <c r="H249" s="595" t="s">
        <v>1412</v>
      </c>
      <c r="I249" s="595" t="s">
        <v>1413</v>
      </c>
      <c r="J249" s="595" t="s">
        <v>1257</v>
      </c>
      <c r="K249" s="595" t="s">
        <v>1414</v>
      </c>
      <c r="L249" s="597">
        <v>413.99996596511596</v>
      </c>
      <c r="M249" s="597">
        <v>26</v>
      </c>
      <c r="N249" s="598">
        <v>10763.999115093015</v>
      </c>
    </row>
    <row r="250" spans="1:14" ht="14.4" customHeight="1" x14ac:dyDescent="0.3">
      <c r="A250" s="593" t="s">
        <v>516</v>
      </c>
      <c r="B250" s="594" t="s">
        <v>517</v>
      </c>
      <c r="C250" s="595" t="s">
        <v>522</v>
      </c>
      <c r="D250" s="596" t="s">
        <v>2174</v>
      </c>
      <c r="E250" s="595" t="s">
        <v>539</v>
      </c>
      <c r="F250" s="596" t="s">
        <v>2178</v>
      </c>
      <c r="G250" s="595" t="s">
        <v>1208</v>
      </c>
      <c r="H250" s="595" t="s">
        <v>1415</v>
      </c>
      <c r="I250" s="595" t="s">
        <v>1416</v>
      </c>
      <c r="J250" s="595" t="s">
        <v>1417</v>
      </c>
      <c r="K250" s="595" t="s">
        <v>1418</v>
      </c>
      <c r="L250" s="597">
        <v>86.849849535352732</v>
      </c>
      <c r="M250" s="597">
        <v>1</v>
      </c>
      <c r="N250" s="598">
        <v>86.849849535352732</v>
      </c>
    </row>
    <row r="251" spans="1:14" ht="14.4" customHeight="1" x14ac:dyDescent="0.3">
      <c r="A251" s="593" t="s">
        <v>516</v>
      </c>
      <c r="B251" s="594" t="s">
        <v>517</v>
      </c>
      <c r="C251" s="595" t="s">
        <v>522</v>
      </c>
      <c r="D251" s="596" t="s">
        <v>2174</v>
      </c>
      <c r="E251" s="595" t="s">
        <v>539</v>
      </c>
      <c r="F251" s="596" t="s">
        <v>2178</v>
      </c>
      <c r="G251" s="595" t="s">
        <v>1208</v>
      </c>
      <c r="H251" s="595" t="s">
        <v>1419</v>
      </c>
      <c r="I251" s="595" t="s">
        <v>1420</v>
      </c>
      <c r="J251" s="595" t="s">
        <v>1421</v>
      </c>
      <c r="K251" s="595" t="s">
        <v>1130</v>
      </c>
      <c r="L251" s="597">
        <v>609.33000000000004</v>
      </c>
      <c r="M251" s="597">
        <v>1</v>
      </c>
      <c r="N251" s="598">
        <v>609.33000000000004</v>
      </c>
    </row>
    <row r="252" spans="1:14" ht="14.4" customHeight="1" x14ac:dyDescent="0.3">
      <c r="A252" s="593" t="s">
        <v>516</v>
      </c>
      <c r="B252" s="594" t="s">
        <v>517</v>
      </c>
      <c r="C252" s="595" t="s">
        <v>522</v>
      </c>
      <c r="D252" s="596" t="s">
        <v>2174</v>
      </c>
      <c r="E252" s="595" t="s">
        <v>539</v>
      </c>
      <c r="F252" s="596" t="s">
        <v>2178</v>
      </c>
      <c r="G252" s="595" t="s">
        <v>1208</v>
      </c>
      <c r="H252" s="595" t="s">
        <v>1422</v>
      </c>
      <c r="I252" s="595" t="s">
        <v>1423</v>
      </c>
      <c r="J252" s="595" t="s">
        <v>1424</v>
      </c>
      <c r="K252" s="595" t="s">
        <v>1425</v>
      </c>
      <c r="L252" s="597">
        <v>187.07000000000002</v>
      </c>
      <c r="M252" s="597">
        <v>1</v>
      </c>
      <c r="N252" s="598">
        <v>187.07000000000002</v>
      </c>
    </row>
    <row r="253" spans="1:14" ht="14.4" customHeight="1" x14ac:dyDescent="0.3">
      <c r="A253" s="593" t="s">
        <v>516</v>
      </c>
      <c r="B253" s="594" t="s">
        <v>517</v>
      </c>
      <c r="C253" s="595" t="s">
        <v>522</v>
      </c>
      <c r="D253" s="596" t="s">
        <v>2174</v>
      </c>
      <c r="E253" s="595" t="s">
        <v>539</v>
      </c>
      <c r="F253" s="596" t="s">
        <v>2178</v>
      </c>
      <c r="G253" s="595" t="s">
        <v>1208</v>
      </c>
      <c r="H253" s="595" t="s">
        <v>1426</v>
      </c>
      <c r="I253" s="595" t="s">
        <v>1427</v>
      </c>
      <c r="J253" s="595" t="s">
        <v>1277</v>
      </c>
      <c r="K253" s="595" t="s">
        <v>1428</v>
      </c>
      <c r="L253" s="597">
        <v>251.0654751631713</v>
      </c>
      <c r="M253" s="597">
        <v>2</v>
      </c>
      <c r="N253" s="598">
        <v>502.1309503263426</v>
      </c>
    </row>
    <row r="254" spans="1:14" ht="14.4" customHeight="1" x14ac:dyDescent="0.3">
      <c r="A254" s="593" t="s">
        <v>516</v>
      </c>
      <c r="B254" s="594" t="s">
        <v>517</v>
      </c>
      <c r="C254" s="595" t="s">
        <v>522</v>
      </c>
      <c r="D254" s="596" t="s">
        <v>2174</v>
      </c>
      <c r="E254" s="595" t="s">
        <v>539</v>
      </c>
      <c r="F254" s="596" t="s">
        <v>2178</v>
      </c>
      <c r="G254" s="595" t="s">
        <v>1208</v>
      </c>
      <c r="H254" s="595" t="s">
        <v>1429</v>
      </c>
      <c r="I254" s="595" t="s">
        <v>1430</v>
      </c>
      <c r="J254" s="595" t="s">
        <v>1431</v>
      </c>
      <c r="K254" s="595" t="s">
        <v>1432</v>
      </c>
      <c r="L254" s="597">
        <v>151.24999999999994</v>
      </c>
      <c r="M254" s="597">
        <v>1</v>
      </c>
      <c r="N254" s="598">
        <v>151.24999999999994</v>
      </c>
    </row>
    <row r="255" spans="1:14" ht="14.4" customHeight="1" x14ac:dyDescent="0.3">
      <c r="A255" s="593" t="s">
        <v>516</v>
      </c>
      <c r="B255" s="594" t="s">
        <v>517</v>
      </c>
      <c r="C255" s="595" t="s">
        <v>522</v>
      </c>
      <c r="D255" s="596" t="s">
        <v>2174</v>
      </c>
      <c r="E255" s="595" t="s">
        <v>539</v>
      </c>
      <c r="F255" s="596" t="s">
        <v>2178</v>
      </c>
      <c r="G255" s="595" t="s">
        <v>1208</v>
      </c>
      <c r="H255" s="595" t="s">
        <v>1433</v>
      </c>
      <c r="I255" s="595" t="s">
        <v>1433</v>
      </c>
      <c r="J255" s="595" t="s">
        <v>1434</v>
      </c>
      <c r="K255" s="595" t="s">
        <v>1435</v>
      </c>
      <c r="L255" s="597">
        <v>128.21</v>
      </c>
      <c r="M255" s="597">
        <v>1</v>
      </c>
      <c r="N255" s="598">
        <v>128.21</v>
      </c>
    </row>
    <row r="256" spans="1:14" ht="14.4" customHeight="1" x14ac:dyDescent="0.3">
      <c r="A256" s="593" t="s">
        <v>516</v>
      </c>
      <c r="B256" s="594" t="s">
        <v>517</v>
      </c>
      <c r="C256" s="595" t="s">
        <v>522</v>
      </c>
      <c r="D256" s="596" t="s">
        <v>2174</v>
      </c>
      <c r="E256" s="595" t="s">
        <v>539</v>
      </c>
      <c r="F256" s="596" t="s">
        <v>2178</v>
      </c>
      <c r="G256" s="595" t="s">
        <v>1208</v>
      </c>
      <c r="H256" s="595" t="s">
        <v>1436</v>
      </c>
      <c r="I256" s="595" t="s">
        <v>1437</v>
      </c>
      <c r="J256" s="595" t="s">
        <v>1438</v>
      </c>
      <c r="K256" s="595" t="s">
        <v>1130</v>
      </c>
      <c r="L256" s="597">
        <v>135.44999999999999</v>
      </c>
      <c r="M256" s="597">
        <v>1</v>
      </c>
      <c r="N256" s="598">
        <v>135.44999999999999</v>
      </c>
    </row>
    <row r="257" spans="1:14" ht="14.4" customHeight="1" x14ac:dyDescent="0.3">
      <c r="A257" s="593" t="s">
        <v>516</v>
      </c>
      <c r="B257" s="594" t="s">
        <v>517</v>
      </c>
      <c r="C257" s="595" t="s">
        <v>522</v>
      </c>
      <c r="D257" s="596" t="s">
        <v>2174</v>
      </c>
      <c r="E257" s="595" t="s">
        <v>539</v>
      </c>
      <c r="F257" s="596" t="s">
        <v>2178</v>
      </c>
      <c r="G257" s="595" t="s">
        <v>1208</v>
      </c>
      <c r="H257" s="595" t="s">
        <v>1439</v>
      </c>
      <c r="I257" s="595" t="s">
        <v>1440</v>
      </c>
      <c r="J257" s="595" t="s">
        <v>1441</v>
      </c>
      <c r="K257" s="595" t="s">
        <v>1442</v>
      </c>
      <c r="L257" s="597">
        <v>82.72</v>
      </c>
      <c r="M257" s="597">
        <v>1</v>
      </c>
      <c r="N257" s="598">
        <v>82.72</v>
      </c>
    </row>
    <row r="258" spans="1:14" ht="14.4" customHeight="1" x14ac:dyDescent="0.3">
      <c r="A258" s="593" t="s">
        <v>516</v>
      </c>
      <c r="B258" s="594" t="s">
        <v>517</v>
      </c>
      <c r="C258" s="595" t="s">
        <v>522</v>
      </c>
      <c r="D258" s="596" t="s">
        <v>2174</v>
      </c>
      <c r="E258" s="595" t="s">
        <v>539</v>
      </c>
      <c r="F258" s="596" t="s">
        <v>2178</v>
      </c>
      <c r="G258" s="595" t="s">
        <v>1208</v>
      </c>
      <c r="H258" s="595" t="s">
        <v>1443</v>
      </c>
      <c r="I258" s="595" t="s">
        <v>1444</v>
      </c>
      <c r="J258" s="595" t="s">
        <v>1445</v>
      </c>
      <c r="K258" s="595" t="s">
        <v>1446</v>
      </c>
      <c r="L258" s="597">
        <v>101.83999999999996</v>
      </c>
      <c r="M258" s="597">
        <v>2</v>
      </c>
      <c r="N258" s="598">
        <v>203.67999999999992</v>
      </c>
    </row>
    <row r="259" spans="1:14" ht="14.4" customHeight="1" x14ac:dyDescent="0.3">
      <c r="A259" s="593" t="s">
        <v>516</v>
      </c>
      <c r="B259" s="594" t="s">
        <v>517</v>
      </c>
      <c r="C259" s="595" t="s">
        <v>522</v>
      </c>
      <c r="D259" s="596" t="s">
        <v>2174</v>
      </c>
      <c r="E259" s="595" t="s">
        <v>539</v>
      </c>
      <c r="F259" s="596" t="s">
        <v>2178</v>
      </c>
      <c r="G259" s="595" t="s">
        <v>1208</v>
      </c>
      <c r="H259" s="595" t="s">
        <v>1447</v>
      </c>
      <c r="I259" s="595" t="s">
        <v>1448</v>
      </c>
      <c r="J259" s="595" t="s">
        <v>1449</v>
      </c>
      <c r="K259" s="595" t="s">
        <v>1450</v>
      </c>
      <c r="L259" s="597">
        <v>1103.0200000000002</v>
      </c>
      <c r="M259" s="597">
        <v>1</v>
      </c>
      <c r="N259" s="598">
        <v>1103.0200000000002</v>
      </c>
    </row>
    <row r="260" spans="1:14" ht="14.4" customHeight="1" x14ac:dyDescent="0.3">
      <c r="A260" s="593" t="s">
        <v>516</v>
      </c>
      <c r="B260" s="594" t="s">
        <v>517</v>
      </c>
      <c r="C260" s="595" t="s">
        <v>522</v>
      </c>
      <c r="D260" s="596" t="s">
        <v>2174</v>
      </c>
      <c r="E260" s="595" t="s">
        <v>539</v>
      </c>
      <c r="F260" s="596" t="s">
        <v>2178</v>
      </c>
      <c r="G260" s="595" t="s">
        <v>1208</v>
      </c>
      <c r="H260" s="595" t="s">
        <v>1451</v>
      </c>
      <c r="I260" s="595" t="s">
        <v>1451</v>
      </c>
      <c r="J260" s="595" t="s">
        <v>1452</v>
      </c>
      <c r="K260" s="595" t="s">
        <v>1453</v>
      </c>
      <c r="L260" s="597">
        <v>103.59000000000003</v>
      </c>
      <c r="M260" s="597">
        <v>4</v>
      </c>
      <c r="N260" s="598">
        <v>414.36000000000013</v>
      </c>
    </row>
    <row r="261" spans="1:14" ht="14.4" customHeight="1" x14ac:dyDescent="0.3">
      <c r="A261" s="593" t="s">
        <v>516</v>
      </c>
      <c r="B261" s="594" t="s">
        <v>517</v>
      </c>
      <c r="C261" s="595" t="s">
        <v>522</v>
      </c>
      <c r="D261" s="596" t="s">
        <v>2174</v>
      </c>
      <c r="E261" s="595" t="s">
        <v>539</v>
      </c>
      <c r="F261" s="596" t="s">
        <v>2178</v>
      </c>
      <c r="G261" s="595" t="s">
        <v>1208</v>
      </c>
      <c r="H261" s="595" t="s">
        <v>1454</v>
      </c>
      <c r="I261" s="595" t="s">
        <v>1455</v>
      </c>
      <c r="J261" s="595" t="s">
        <v>1456</v>
      </c>
      <c r="K261" s="595" t="s">
        <v>1457</v>
      </c>
      <c r="L261" s="597">
        <v>408.65</v>
      </c>
      <c r="M261" s="597">
        <v>1</v>
      </c>
      <c r="N261" s="598">
        <v>408.65</v>
      </c>
    </row>
    <row r="262" spans="1:14" ht="14.4" customHeight="1" x14ac:dyDescent="0.3">
      <c r="A262" s="593" t="s">
        <v>516</v>
      </c>
      <c r="B262" s="594" t="s">
        <v>517</v>
      </c>
      <c r="C262" s="595" t="s">
        <v>522</v>
      </c>
      <c r="D262" s="596" t="s">
        <v>2174</v>
      </c>
      <c r="E262" s="595" t="s">
        <v>1458</v>
      </c>
      <c r="F262" s="596" t="s">
        <v>2179</v>
      </c>
      <c r="G262" s="595" t="s">
        <v>555</v>
      </c>
      <c r="H262" s="595" t="s">
        <v>1459</v>
      </c>
      <c r="I262" s="595" t="s">
        <v>1460</v>
      </c>
      <c r="J262" s="595" t="s">
        <v>1461</v>
      </c>
      <c r="K262" s="595" t="s">
        <v>1462</v>
      </c>
      <c r="L262" s="597">
        <v>3530.7099999999996</v>
      </c>
      <c r="M262" s="597">
        <v>1</v>
      </c>
      <c r="N262" s="598">
        <v>3530.7099999999996</v>
      </c>
    </row>
    <row r="263" spans="1:14" ht="14.4" customHeight="1" x14ac:dyDescent="0.3">
      <c r="A263" s="593" t="s">
        <v>516</v>
      </c>
      <c r="B263" s="594" t="s">
        <v>517</v>
      </c>
      <c r="C263" s="595" t="s">
        <v>522</v>
      </c>
      <c r="D263" s="596" t="s">
        <v>2174</v>
      </c>
      <c r="E263" s="595" t="s">
        <v>1458</v>
      </c>
      <c r="F263" s="596" t="s">
        <v>2179</v>
      </c>
      <c r="G263" s="595" t="s">
        <v>555</v>
      </c>
      <c r="H263" s="595" t="s">
        <v>1463</v>
      </c>
      <c r="I263" s="595" t="s">
        <v>1464</v>
      </c>
      <c r="J263" s="595" t="s">
        <v>1461</v>
      </c>
      <c r="K263" s="595" t="s">
        <v>1465</v>
      </c>
      <c r="L263" s="597">
        <v>4368.0087146663673</v>
      </c>
      <c r="M263" s="597">
        <v>1</v>
      </c>
      <c r="N263" s="598">
        <v>4368.0087146663673</v>
      </c>
    </row>
    <row r="264" spans="1:14" ht="14.4" customHeight="1" x14ac:dyDescent="0.3">
      <c r="A264" s="593" t="s">
        <v>516</v>
      </c>
      <c r="B264" s="594" t="s">
        <v>517</v>
      </c>
      <c r="C264" s="595" t="s">
        <v>522</v>
      </c>
      <c r="D264" s="596" t="s">
        <v>2174</v>
      </c>
      <c r="E264" s="595" t="s">
        <v>1458</v>
      </c>
      <c r="F264" s="596" t="s">
        <v>2179</v>
      </c>
      <c r="G264" s="595" t="s">
        <v>555</v>
      </c>
      <c r="H264" s="595" t="s">
        <v>1466</v>
      </c>
      <c r="I264" s="595" t="s">
        <v>199</v>
      </c>
      <c r="J264" s="595" t="s">
        <v>1467</v>
      </c>
      <c r="K264" s="595"/>
      <c r="L264" s="597">
        <v>177.68995952283365</v>
      </c>
      <c r="M264" s="597">
        <v>55</v>
      </c>
      <c r="N264" s="598">
        <v>9772.94777375585</v>
      </c>
    </row>
    <row r="265" spans="1:14" ht="14.4" customHeight="1" x14ac:dyDescent="0.3">
      <c r="A265" s="593" t="s">
        <v>516</v>
      </c>
      <c r="B265" s="594" t="s">
        <v>517</v>
      </c>
      <c r="C265" s="595" t="s">
        <v>522</v>
      </c>
      <c r="D265" s="596" t="s">
        <v>2174</v>
      </c>
      <c r="E265" s="595" t="s">
        <v>1458</v>
      </c>
      <c r="F265" s="596" t="s">
        <v>2179</v>
      </c>
      <c r="G265" s="595" t="s">
        <v>1208</v>
      </c>
      <c r="H265" s="595" t="s">
        <v>1468</v>
      </c>
      <c r="I265" s="595" t="s">
        <v>1469</v>
      </c>
      <c r="J265" s="595" t="s">
        <v>1470</v>
      </c>
      <c r="K265" s="595" t="s">
        <v>1471</v>
      </c>
      <c r="L265" s="597">
        <v>42.760000000000012</v>
      </c>
      <c r="M265" s="597">
        <v>35</v>
      </c>
      <c r="N265" s="598">
        <v>1496.6000000000004</v>
      </c>
    </row>
    <row r="266" spans="1:14" ht="14.4" customHeight="1" x14ac:dyDescent="0.3">
      <c r="A266" s="593" t="s">
        <v>516</v>
      </c>
      <c r="B266" s="594" t="s">
        <v>517</v>
      </c>
      <c r="C266" s="595" t="s">
        <v>522</v>
      </c>
      <c r="D266" s="596" t="s">
        <v>2174</v>
      </c>
      <c r="E266" s="595" t="s">
        <v>1458</v>
      </c>
      <c r="F266" s="596" t="s">
        <v>2179</v>
      </c>
      <c r="G266" s="595" t="s">
        <v>1208</v>
      </c>
      <c r="H266" s="595" t="s">
        <v>1472</v>
      </c>
      <c r="I266" s="595" t="s">
        <v>1473</v>
      </c>
      <c r="J266" s="595" t="s">
        <v>1474</v>
      </c>
      <c r="K266" s="595" t="s">
        <v>1471</v>
      </c>
      <c r="L266" s="597">
        <v>54.119955712693162</v>
      </c>
      <c r="M266" s="597">
        <v>20</v>
      </c>
      <c r="N266" s="598">
        <v>1082.3991142538632</v>
      </c>
    </row>
    <row r="267" spans="1:14" ht="14.4" customHeight="1" x14ac:dyDescent="0.3">
      <c r="A267" s="593" t="s">
        <v>516</v>
      </c>
      <c r="B267" s="594" t="s">
        <v>517</v>
      </c>
      <c r="C267" s="595" t="s">
        <v>522</v>
      </c>
      <c r="D267" s="596" t="s">
        <v>2174</v>
      </c>
      <c r="E267" s="595" t="s">
        <v>1458</v>
      </c>
      <c r="F267" s="596" t="s">
        <v>2179</v>
      </c>
      <c r="G267" s="595" t="s">
        <v>1208</v>
      </c>
      <c r="H267" s="595" t="s">
        <v>1475</v>
      </c>
      <c r="I267" s="595" t="s">
        <v>1475</v>
      </c>
      <c r="J267" s="595" t="s">
        <v>1476</v>
      </c>
      <c r="K267" s="595" t="s">
        <v>1477</v>
      </c>
      <c r="L267" s="597">
        <v>197.03999999999996</v>
      </c>
      <c r="M267" s="597">
        <v>4</v>
      </c>
      <c r="N267" s="598">
        <v>788.15999999999985</v>
      </c>
    </row>
    <row r="268" spans="1:14" ht="14.4" customHeight="1" x14ac:dyDescent="0.3">
      <c r="A268" s="593" t="s">
        <v>516</v>
      </c>
      <c r="B268" s="594" t="s">
        <v>517</v>
      </c>
      <c r="C268" s="595" t="s">
        <v>522</v>
      </c>
      <c r="D268" s="596" t="s">
        <v>2174</v>
      </c>
      <c r="E268" s="595" t="s">
        <v>1458</v>
      </c>
      <c r="F268" s="596" t="s">
        <v>2179</v>
      </c>
      <c r="G268" s="595" t="s">
        <v>1208</v>
      </c>
      <c r="H268" s="595" t="s">
        <v>1478</v>
      </c>
      <c r="I268" s="595" t="s">
        <v>1479</v>
      </c>
      <c r="J268" s="595" t="s">
        <v>1480</v>
      </c>
      <c r="K268" s="595" t="s">
        <v>1477</v>
      </c>
      <c r="L268" s="597">
        <v>179.37000000000003</v>
      </c>
      <c r="M268" s="597">
        <v>4</v>
      </c>
      <c r="N268" s="598">
        <v>717.48000000000013</v>
      </c>
    </row>
    <row r="269" spans="1:14" ht="14.4" customHeight="1" x14ac:dyDescent="0.3">
      <c r="A269" s="593" t="s">
        <v>516</v>
      </c>
      <c r="B269" s="594" t="s">
        <v>517</v>
      </c>
      <c r="C269" s="595" t="s">
        <v>522</v>
      </c>
      <c r="D269" s="596" t="s">
        <v>2174</v>
      </c>
      <c r="E269" s="595" t="s">
        <v>1458</v>
      </c>
      <c r="F269" s="596" t="s">
        <v>2179</v>
      </c>
      <c r="G269" s="595" t="s">
        <v>1208</v>
      </c>
      <c r="H269" s="595" t="s">
        <v>1481</v>
      </c>
      <c r="I269" s="595" t="s">
        <v>1482</v>
      </c>
      <c r="J269" s="595" t="s">
        <v>1483</v>
      </c>
      <c r="K269" s="595" t="s">
        <v>1484</v>
      </c>
      <c r="L269" s="597">
        <v>148.06999999999996</v>
      </c>
      <c r="M269" s="597">
        <v>1</v>
      </c>
      <c r="N269" s="598">
        <v>148.06999999999996</v>
      </c>
    </row>
    <row r="270" spans="1:14" ht="14.4" customHeight="1" x14ac:dyDescent="0.3">
      <c r="A270" s="593" t="s">
        <v>516</v>
      </c>
      <c r="B270" s="594" t="s">
        <v>517</v>
      </c>
      <c r="C270" s="595" t="s">
        <v>522</v>
      </c>
      <c r="D270" s="596" t="s">
        <v>2174</v>
      </c>
      <c r="E270" s="595" t="s">
        <v>1485</v>
      </c>
      <c r="F270" s="596" t="s">
        <v>2180</v>
      </c>
      <c r="G270" s="595" t="s">
        <v>555</v>
      </c>
      <c r="H270" s="595" t="s">
        <v>1486</v>
      </c>
      <c r="I270" s="595" t="s">
        <v>1486</v>
      </c>
      <c r="J270" s="595" t="s">
        <v>1487</v>
      </c>
      <c r="K270" s="595" t="s">
        <v>1488</v>
      </c>
      <c r="L270" s="597">
        <v>72.840178187804128</v>
      </c>
      <c r="M270" s="597">
        <v>4</v>
      </c>
      <c r="N270" s="598">
        <v>291.36071275121651</v>
      </c>
    </row>
    <row r="271" spans="1:14" ht="14.4" customHeight="1" x14ac:dyDescent="0.3">
      <c r="A271" s="593" t="s">
        <v>516</v>
      </c>
      <c r="B271" s="594" t="s">
        <v>517</v>
      </c>
      <c r="C271" s="595" t="s">
        <v>522</v>
      </c>
      <c r="D271" s="596" t="s">
        <v>2174</v>
      </c>
      <c r="E271" s="595" t="s">
        <v>1485</v>
      </c>
      <c r="F271" s="596" t="s">
        <v>2180</v>
      </c>
      <c r="G271" s="595" t="s">
        <v>555</v>
      </c>
      <c r="H271" s="595" t="s">
        <v>1489</v>
      </c>
      <c r="I271" s="595" t="s">
        <v>1490</v>
      </c>
      <c r="J271" s="595" t="s">
        <v>1491</v>
      </c>
      <c r="K271" s="595" t="s">
        <v>1492</v>
      </c>
      <c r="L271" s="597">
        <v>33.238943102542983</v>
      </c>
      <c r="M271" s="597">
        <v>29</v>
      </c>
      <c r="N271" s="598">
        <v>963.92934997374641</v>
      </c>
    </row>
    <row r="272" spans="1:14" ht="14.4" customHeight="1" x14ac:dyDescent="0.3">
      <c r="A272" s="593" t="s">
        <v>516</v>
      </c>
      <c r="B272" s="594" t="s">
        <v>517</v>
      </c>
      <c r="C272" s="595" t="s">
        <v>522</v>
      </c>
      <c r="D272" s="596" t="s">
        <v>2174</v>
      </c>
      <c r="E272" s="595" t="s">
        <v>1485</v>
      </c>
      <c r="F272" s="596" t="s">
        <v>2180</v>
      </c>
      <c r="G272" s="595" t="s">
        <v>555</v>
      </c>
      <c r="H272" s="595" t="s">
        <v>1493</v>
      </c>
      <c r="I272" s="595" t="s">
        <v>1494</v>
      </c>
      <c r="J272" s="595" t="s">
        <v>1495</v>
      </c>
      <c r="K272" s="595" t="s">
        <v>1496</v>
      </c>
      <c r="L272" s="597">
        <v>181.82179625943328</v>
      </c>
      <c r="M272" s="597">
        <v>16</v>
      </c>
      <c r="N272" s="598">
        <v>2909.1487401509326</v>
      </c>
    </row>
    <row r="273" spans="1:14" ht="14.4" customHeight="1" x14ac:dyDescent="0.3">
      <c r="A273" s="593" t="s">
        <v>516</v>
      </c>
      <c r="B273" s="594" t="s">
        <v>517</v>
      </c>
      <c r="C273" s="595" t="s">
        <v>522</v>
      </c>
      <c r="D273" s="596" t="s">
        <v>2174</v>
      </c>
      <c r="E273" s="595" t="s">
        <v>1485</v>
      </c>
      <c r="F273" s="596" t="s">
        <v>2180</v>
      </c>
      <c r="G273" s="595" t="s">
        <v>555</v>
      </c>
      <c r="H273" s="595" t="s">
        <v>1497</v>
      </c>
      <c r="I273" s="595" t="s">
        <v>1498</v>
      </c>
      <c r="J273" s="595" t="s">
        <v>1499</v>
      </c>
      <c r="K273" s="595" t="s">
        <v>1500</v>
      </c>
      <c r="L273" s="597">
        <v>240.74224241726898</v>
      </c>
      <c r="M273" s="597">
        <v>11</v>
      </c>
      <c r="N273" s="598">
        <v>2648.1646665899589</v>
      </c>
    </row>
    <row r="274" spans="1:14" ht="14.4" customHeight="1" x14ac:dyDescent="0.3">
      <c r="A274" s="593" t="s">
        <v>516</v>
      </c>
      <c r="B274" s="594" t="s">
        <v>517</v>
      </c>
      <c r="C274" s="595" t="s">
        <v>522</v>
      </c>
      <c r="D274" s="596" t="s">
        <v>2174</v>
      </c>
      <c r="E274" s="595" t="s">
        <v>1485</v>
      </c>
      <c r="F274" s="596" t="s">
        <v>2180</v>
      </c>
      <c r="G274" s="595" t="s">
        <v>555</v>
      </c>
      <c r="H274" s="595" t="s">
        <v>1501</v>
      </c>
      <c r="I274" s="595" t="s">
        <v>1502</v>
      </c>
      <c r="J274" s="595" t="s">
        <v>1503</v>
      </c>
      <c r="K274" s="595" t="s">
        <v>1504</v>
      </c>
      <c r="L274" s="597">
        <v>2899.2126651039734</v>
      </c>
      <c r="M274" s="597">
        <v>5.2</v>
      </c>
      <c r="N274" s="598">
        <v>15075.905858540662</v>
      </c>
    </row>
    <row r="275" spans="1:14" ht="14.4" customHeight="1" x14ac:dyDescent="0.3">
      <c r="A275" s="593" t="s">
        <v>516</v>
      </c>
      <c r="B275" s="594" t="s">
        <v>517</v>
      </c>
      <c r="C275" s="595" t="s">
        <v>522</v>
      </c>
      <c r="D275" s="596" t="s">
        <v>2174</v>
      </c>
      <c r="E275" s="595" t="s">
        <v>1485</v>
      </c>
      <c r="F275" s="596" t="s">
        <v>2180</v>
      </c>
      <c r="G275" s="595" t="s">
        <v>555</v>
      </c>
      <c r="H275" s="595" t="s">
        <v>1505</v>
      </c>
      <c r="I275" s="595" t="s">
        <v>1506</v>
      </c>
      <c r="J275" s="595" t="s">
        <v>1507</v>
      </c>
      <c r="K275" s="595" t="s">
        <v>1508</v>
      </c>
      <c r="L275" s="597">
        <v>49.45002950097124</v>
      </c>
      <c r="M275" s="597">
        <v>20</v>
      </c>
      <c r="N275" s="598">
        <v>989.00059001942486</v>
      </c>
    </row>
    <row r="276" spans="1:14" ht="14.4" customHeight="1" x14ac:dyDescent="0.3">
      <c r="A276" s="593" t="s">
        <v>516</v>
      </c>
      <c r="B276" s="594" t="s">
        <v>517</v>
      </c>
      <c r="C276" s="595" t="s">
        <v>522</v>
      </c>
      <c r="D276" s="596" t="s">
        <v>2174</v>
      </c>
      <c r="E276" s="595" t="s">
        <v>1485</v>
      </c>
      <c r="F276" s="596" t="s">
        <v>2180</v>
      </c>
      <c r="G276" s="595" t="s">
        <v>555</v>
      </c>
      <c r="H276" s="595" t="s">
        <v>1509</v>
      </c>
      <c r="I276" s="595" t="s">
        <v>1510</v>
      </c>
      <c r="J276" s="595" t="s">
        <v>1511</v>
      </c>
      <c r="K276" s="595" t="s">
        <v>1512</v>
      </c>
      <c r="L276" s="597">
        <v>678.11999999999989</v>
      </c>
      <c r="M276" s="597">
        <v>1</v>
      </c>
      <c r="N276" s="598">
        <v>678.11999999999989</v>
      </c>
    </row>
    <row r="277" spans="1:14" ht="14.4" customHeight="1" x14ac:dyDescent="0.3">
      <c r="A277" s="593" t="s">
        <v>516</v>
      </c>
      <c r="B277" s="594" t="s">
        <v>517</v>
      </c>
      <c r="C277" s="595" t="s">
        <v>522</v>
      </c>
      <c r="D277" s="596" t="s">
        <v>2174</v>
      </c>
      <c r="E277" s="595" t="s">
        <v>1485</v>
      </c>
      <c r="F277" s="596" t="s">
        <v>2180</v>
      </c>
      <c r="G277" s="595" t="s">
        <v>555</v>
      </c>
      <c r="H277" s="595" t="s">
        <v>1513</v>
      </c>
      <c r="I277" s="595" t="s">
        <v>1514</v>
      </c>
      <c r="J277" s="595" t="s">
        <v>1515</v>
      </c>
      <c r="K277" s="595" t="s">
        <v>1516</v>
      </c>
      <c r="L277" s="597">
        <v>517.49995287612842</v>
      </c>
      <c r="M277" s="597">
        <v>6.9</v>
      </c>
      <c r="N277" s="598">
        <v>3570.7496748452863</v>
      </c>
    </row>
    <row r="278" spans="1:14" ht="14.4" customHeight="1" x14ac:dyDescent="0.3">
      <c r="A278" s="593" t="s">
        <v>516</v>
      </c>
      <c r="B278" s="594" t="s">
        <v>517</v>
      </c>
      <c r="C278" s="595" t="s">
        <v>522</v>
      </c>
      <c r="D278" s="596" t="s">
        <v>2174</v>
      </c>
      <c r="E278" s="595" t="s">
        <v>1485</v>
      </c>
      <c r="F278" s="596" t="s">
        <v>2180</v>
      </c>
      <c r="G278" s="595" t="s">
        <v>555</v>
      </c>
      <c r="H278" s="595" t="s">
        <v>1517</v>
      </c>
      <c r="I278" s="595" t="s">
        <v>1518</v>
      </c>
      <c r="J278" s="595" t="s">
        <v>1519</v>
      </c>
      <c r="K278" s="595" t="s">
        <v>1520</v>
      </c>
      <c r="L278" s="597">
        <v>115.30999999999999</v>
      </c>
      <c r="M278" s="597">
        <v>1</v>
      </c>
      <c r="N278" s="598">
        <v>115.30999999999999</v>
      </c>
    </row>
    <row r="279" spans="1:14" ht="14.4" customHeight="1" x14ac:dyDescent="0.3">
      <c r="A279" s="593" t="s">
        <v>516</v>
      </c>
      <c r="B279" s="594" t="s">
        <v>517</v>
      </c>
      <c r="C279" s="595" t="s">
        <v>522</v>
      </c>
      <c r="D279" s="596" t="s">
        <v>2174</v>
      </c>
      <c r="E279" s="595" t="s">
        <v>1485</v>
      </c>
      <c r="F279" s="596" t="s">
        <v>2180</v>
      </c>
      <c r="G279" s="595" t="s">
        <v>555</v>
      </c>
      <c r="H279" s="595" t="s">
        <v>1521</v>
      </c>
      <c r="I279" s="595" t="s">
        <v>1522</v>
      </c>
      <c r="J279" s="595" t="s">
        <v>1523</v>
      </c>
      <c r="K279" s="595" t="s">
        <v>1524</v>
      </c>
      <c r="L279" s="597">
        <v>76.5</v>
      </c>
      <c r="M279" s="597">
        <v>1</v>
      </c>
      <c r="N279" s="598">
        <v>76.5</v>
      </c>
    </row>
    <row r="280" spans="1:14" ht="14.4" customHeight="1" x14ac:dyDescent="0.3">
      <c r="A280" s="593" t="s">
        <v>516</v>
      </c>
      <c r="B280" s="594" t="s">
        <v>517</v>
      </c>
      <c r="C280" s="595" t="s">
        <v>522</v>
      </c>
      <c r="D280" s="596" t="s">
        <v>2174</v>
      </c>
      <c r="E280" s="595" t="s">
        <v>1485</v>
      </c>
      <c r="F280" s="596" t="s">
        <v>2180</v>
      </c>
      <c r="G280" s="595" t="s">
        <v>555</v>
      </c>
      <c r="H280" s="595" t="s">
        <v>1525</v>
      </c>
      <c r="I280" s="595" t="s">
        <v>199</v>
      </c>
      <c r="J280" s="595" t="s">
        <v>1526</v>
      </c>
      <c r="K280" s="595" t="s">
        <v>1527</v>
      </c>
      <c r="L280" s="597">
        <v>819.95</v>
      </c>
      <c r="M280" s="597">
        <v>2</v>
      </c>
      <c r="N280" s="598">
        <v>1639.9</v>
      </c>
    </row>
    <row r="281" spans="1:14" ht="14.4" customHeight="1" x14ac:dyDescent="0.3">
      <c r="A281" s="593" t="s">
        <v>516</v>
      </c>
      <c r="B281" s="594" t="s">
        <v>517</v>
      </c>
      <c r="C281" s="595" t="s">
        <v>522</v>
      </c>
      <c r="D281" s="596" t="s">
        <v>2174</v>
      </c>
      <c r="E281" s="595" t="s">
        <v>1485</v>
      </c>
      <c r="F281" s="596" t="s">
        <v>2180</v>
      </c>
      <c r="G281" s="595" t="s">
        <v>1208</v>
      </c>
      <c r="H281" s="595" t="s">
        <v>1528</v>
      </c>
      <c r="I281" s="595" t="s">
        <v>1529</v>
      </c>
      <c r="J281" s="595" t="s">
        <v>1530</v>
      </c>
      <c r="K281" s="595" t="s">
        <v>1531</v>
      </c>
      <c r="L281" s="597">
        <v>162.71999999999997</v>
      </c>
      <c r="M281" s="597">
        <v>15</v>
      </c>
      <c r="N281" s="598">
        <v>2440.7999999999997</v>
      </c>
    </row>
    <row r="282" spans="1:14" ht="14.4" customHeight="1" x14ac:dyDescent="0.3">
      <c r="A282" s="593" t="s">
        <v>516</v>
      </c>
      <c r="B282" s="594" t="s">
        <v>517</v>
      </c>
      <c r="C282" s="595" t="s">
        <v>522</v>
      </c>
      <c r="D282" s="596" t="s">
        <v>2174</v>
      </c>
      <c r="E282" s="595" t="s">
        <v>1485</v>
      </c>
      <c r="F282" s="596" t="s">
        <v>2180</v>
      </c>
      <c r="G282" s="595" t="s">
        <v>1208</v>
      </c>
      <c r="H282" s="595" t="s">
        <v>1532</v>
      </c>
      <c r="I282" s="595" t="s">
        <v>1533</v>
      </c>
      <c r="J282" s="595" t="s">
        <v>1534</v>
      </c>
      <c r="K282" s="595" t="s">
        <v>1535</v>
      </c>
      <c r="L282" s="597">
        <v>88.600025758143488</v>
      </c>
      <c r="M282" s="597">
        <v>62</v>
      </c>
      <c r="N282" s="598">
        <v>5493.201597004896</v>
      </c>
    </row>
    <row r="283" spans="1:14" ht="14.4" customHeight="1" x14ac:dyDescent="0.3">
      <c r="A283" s="593" t="s">
        <v>516</v>
      </c>
      <c r="B283" s="594" t="s">
        <v>517</v>
      </c>
      <c r="C283" s="595" t="s">
        <v>522</v>
      </c>
      <c r="D283" s="596" t="s">
        <v>2174</v>
      </c>
      <c r="E283" s="595" t="s">
        <v>1485</v>
      </c>
      <c r="F283" s="596" t="s">
        <v>2180</v>
      </c>
      <c r="G283" s="595" t="s">
        <v>1208</v>
      </c>
      <c r="H283" s="595" t="s">
        <v>1536</v>
      </c>
      <c r="I283" s="595" t="s">
        <v>1537</v>
      </c>
      <c r="J283" s="595" t="s">
        <v>1495</v>
      </c>
      <c r="K283" s="595" t="s">
        <v>1538</v>
      </c>
      <c r="L283" s="597">
        <v>45.84425284137825</v>
      </c>
      <c r="M283" s="597">
        <v>285</v>
      </c>
      <c r="N283" s="598">
        <v>13065.6120597928</v>
      </c>
    </row>
    <row r="284" spans="1:14" ht="14.4" customHeight="1" x14ac:dyDescent="0.3">
      <c r="A284" s="593" t="s">
        <v>516</v>
      </c>
      <c r="B284" s="594" t="s">
        <v>517</v>
      </c>
      <c r="C284" s="595" t="s">
        <v>522</v>
      </c>
      <c r="D284" s="596" t="s">
        <v>2174</v>
      </c>
      <c r="E284" s="595" t="s">
        <v>1485</v>
      </c>
      <c r="F284" s="596" t="s">
        <v>2180</v>
      </c>
      <c r="G284" s="595" t="s">
        <v>1208</v>
      </c>
      <c r="H284" s="595" t="s">
        <v>1539</v>
      </c>
      <c r="I284" s="595" t="s">
        <v>1540</v>
      </c>
      <c r="J284" s="595" t="s">
        <v>1541</v>
      </c>
      <c r="K284" s="595" t="s">
        <v>1542</v>
      </c>
      <c r="L284" s="597">
        <v>138.08974461546228</v>
      </c>
      <c r="M284" s="597">
        <v>2</v>
      </c>
      <c r="N284" s="598">
        <v>276.17948923092456</v>
      </c>
    </row>
    <row r="285" spans="1:14" ht="14.4" customHeight="1" x14ac:dyDescent="0.3">
      <c r="A285" s="593" t="s">
        <v>516</v>
      </c>
      <c r="B285" s="594" t="s">
        <v>517</v>
      </c>
      <c r="C285" s="595" t="s">
        <v>522</v>
      </c>
      <c r="D285" s="596" t="s">
        <v>2174</v>
      </c>
      <c r="E285" s="595" t="s">
        <v>1485</v>
      </c>
      <c r="F285" s="596" t="s">
        <v>2180</v>
      </c>
      <c r="G285" s="595" t="s">
        <v>1208</v>
      </c>
      <c r="H285" s="595" t="s">
        <v>1543</v>
      </c>
      <c r="I285" s="595" t="s">
        <v>1544</v>
      </c>
      <c r="J285" s="595" t="s">
        <v>1545</v>
      </c>
      <c r="K285" s="595" t="s">
        <v>1542</v>
      </c>
      <c r="L285" s="597">
        <v>57.370052271214881</v>
      </c>
      <c r="M285" s="597">
        <v>7</v>
      </c>
      <c r="N285" s="598">
        <v>401.59036589850416</v>
      </c>
    </row>
    <row r="286" spans="1:14" ht="14.4" customHeight="1" x14ac:dyDescent="0.3">
      <c r="A286" s="593" t="s">
        <v>516</v>
      </c>
      <c r="B286" s="594" t="s">
        <v>517</v>
      </c>
      <c r="C286" s="595" t="s">
        <v>522</v>
      </c>
      <c r="D286" s="596" t="s">
        <v>2174</v>
      </c>
      <c r="E286" s="595" t="s">
        <v>1485</v>
      </c>
      <c r="F286" s="596" t="s">
        <v>2180</v>
      </c>
      <c r="G286" s="595" t="s">
        <v>1208</v>
      </c>
      <c r="H286" s="595" t="s">
        <v>1546</v>
      </c>
      <c r="I286" s="595" t="s">
        <v>1547</v>
      </c>
      <c r="J286" s="595" t="s">
        <v>1548</v>
      </c>
      <c r="K286" s="595" t="s">
        <v>1549</v>
      </c>
      <c r="L286" s="597">
        <v>153.30000000000001</v>
      </c>
      <c r="M286" s="597">
        <v>2</v>
      </c>
      <c r="N286" s="598">
        <v>306.60000000000002</v>
      </c>
    </row>
    <row r="287" spans="1:14" ht="14.4" customHeight="1" x14ac:dyDescent="0.3">
      <c r="A287" s="593" t="s">
        <v>516</v>
      </c>
      <c r="B287" s="594" t="s">
        <v>517</v>
      </c>
      <c r="C287" s="595" t="s">
        <v>522</v>
      </c>
      <c r="D287" s="596" t="s">
        <v>2174</v>
      </c>
      <c r="E287" s="595" t="s">
        <v>1485</v>
      </c>
      <c r="F287" s="596" t="s">
        <v>2180</v>
      </c>
      <c r="G287" s="595" t="s">
        <v>1208</v>
      </c>
      <c r="H287" s="595" t="s">
        <v>1550</v>
      </c>
      <c r="I287" s="595" t="s">
        <v>1551</v>
      </c>
      <c r="J287" s="595" t="s">
        <v>1552</v>
      </c>
      <c r="K287" s="595" t="s">
        <v>1553</v>
      </c>
      <c r="L287" s="597">
        <v>74.700033147132658</v>
      </c>
      <c r="M287" s="597">
        <v>48</v>
      </c>
      <c r="N287" s="598">
        <v>3585.6015910623673</v>
      </c>
    </row>
    <row r="288" spans="1:14" ht="14.4" customHeight="1" x14ac:dyDescent="0.3">
      <c r="A288" s="593" t="s">
        <v>516</v>
      </c>
      <c r="B288" s="594" t="s">
        <v>517</v>
      </c>
      <c r="C288" s="595" t="s">
        <v>522</v>
      </c>
      <c r="D288" s="596" t="s">
        <v>2174</v>
      </c>
      <c r="E288" s="595" t="s">
        <v>1485</v>
      </c>
      <c r="F288" s="596" t="s">
        <v>2180</v>
      </c>
      <c r="G288" s="595" t="s">
        <v>1208</v>
      </c>
      <c r="H288" s="595" t="s">
        <v>1554</v>
      </c>
      <c r="I288" s="595" t="s">
        <v>1555</v>
      </c>
      <c r="J288" s="595" t="s">
        <v>1556</v>
      </c>
      <c r="K288" s="595" t="s">
        <v>1504</v>
      </c>
      <c r="L288" s="597">
        <v>209.98216059937019</v>
      </c>
      <c r="M288" s="597">
        <v>40.400000000000048</v>
      </c>
      <c r="N288" s="598">
        <v>8483.2792882145659</v>
      </c>
    </row>
    <row r="289" spans="1:14" ht="14.4" customHeight="1" x14ac:dyDescent="0.3">
      <c r="A289" s="593" t="s">
        <v>516</v>
      </c>
      <c r="B289" s="594" t="s">
        <v>517</v>
      </c>
      <c r="C289" s="595" t="s">
        <v>522</v>
      </c>
      <c r="D289" s="596" t="s">
        <v>2174</v>
      </c>
      <c r="E289" s="595" t="s">
        <v>1485</v>
      </c>
      <c r="F289" s="596" t="s">
        <v>2180</v>
      </c>
      <c r="G289" s="595" t="s">
        <v>1208</v>
      </c>
      <c r="H289" s="595" t="s">
        <v>1557</v>
      </c>
      <c r="I289" s="595" t="s">
        <v>1558</v>
      </c>
      <c r="J289" s="595" t="s">
        <v>1559</v>
      </c>
      <c r="K289" s="595" t="s">
        <v>1560</v>
      </c>
      <c r="L289" s="597">
        <v>105.55898891466754</v>
      </c>
      <c r="M289" s="597">
        <v>40</v>
      </c>
      <c r="N289" s="598">
        <v>4222.3595565867017</v>
      </c>
    </row>
    <row r="290" spans="1:14" ht="14.4" customHeight="1" x14ac:dyDescent="0.3">
      <c r="A290" s="593" t="s">
        <v>516</v>
      </c>
      <c r="B290" s="594" t="s">
        <v>517</v>
      </c>
      <c r="C290" s="595" t="s">
        <v>522</v>
      </c>
      <c r="D290" s="596" t="s">
        <v>2174</v>
      </c>
      <c r="E290" s="595" t="s">
        <v>1485</v>
      </c>
      <c r="F290" s="596" t="s">
        <v>2180</v>
      </c>
      <c r="G290" s="595" t="s">
        <v>1208</v>
      </c>
      <c r="H290" s="595" t="s">
        <v>1561</v>
      </c>
      <c r="I290" s="595" t="s">
        <v>1562</v>
      </c>
      <c r="J290" s="595" t="s">
        <v>1563</v>
      </c>
      <c r="K290" s="595" t="s">
        <v>1564</v>
      </c>
      <c r="L290" s="597">
        <v>75.22</v>
      </c>
      <c r="M290" s="597">
        <v>15</v>
      </c>
      <c r="N290" s="598">
        <v>1128.3</v>
      </c>
    </row>
    <row r="291" spans="1:14" ht="14.4" customHeight="1" x14ac:dyDescent="0.3">
      <c r="A291" s="593" t="s">
        <v>516</v>
      </c>
      <c r="B291" s="594" t="s">
        <v>517</v>
      </c>
      <c r="C291" s="595" t="s">
        <v>522</v>
      </c>
      <c r="D291" s="596" t="s">
        <v>2174</v>
      </c>
      <c r="E291" s="595" t="s">
        <v>1485</v>
      </c>
      <c r="F291" s="596" t="s">
        <v>2180</v>
      </c>
      <c r="G291" s="595" t="s">
        <v>1208</v>
      </c>
      <c r="H291" s="595" t="s">
        <v>1565</v>
      </c>
      <c r="I291" s="595" t="s">
        <v>1566</v>
      </c>
      <c r="J291" s="595" t="s">
        <v>1567</v>
      </c>
      <c r="K291" s="595" t="s">
        <v>1553</v>
      </c>
      <c r="L291" s="597">
        <v>54.429999999999993</v>
      </c>
      <c r="M291" s="597">
        <v>10</v>
      </c>
      <c r="N291" s="598">
        <v>544.29999999999995</v>
      </c>
    </row>
    <row r="292" spans="1:14" ht="14.4" customHeight="1" x14ac:dyDescent="0.3">
      <c r="A292" s="593" t="s">
        <v>516</v>
      </c>
      <c r="B292" s="594" t="s">
        <v>517</v>
      </c>
      <c r="C292" s="595" t="s">
        <v>522</v>
      </c>
      <c r="D292" s="596" t="s">
        <v>2174</v>
      </c>
      <c r="E292" s="595" t="s">
        <v>1485</v>
      </c>
      <c r="F292" s="596" t="s">
        <v>2180</v>
      </c>
      <c r="G292" s="595" t="s">
        <v>1208</v>
      </c>
      <c r="H292" s="595" t="s">
        <v>1568</v>
      </c>
      <c r="I292" s="595" t="s">
        <v>1569</v>
      </c>
      <c r="J292" s="595" t="s">
        <v>1534</v>
      </c>
      <c r="K292" s="595" t="s">
        <v>1570</v>
      </c>
      <c r="L292" s="597">
        <v>74</v>
      </c>
      <c r="M292" s="597">
        <v>17</v>
      </c>
      <c r="N292" s="598">
        <v>1258</v>
      </c>
    </row>
    <row r="293" spans="1:14" ht="14.4" customHeight="1" x14ac:dyDescent="0.3">
      <c r="A293" s="593" t="s">
        <v>516</v>
      </c>
      <c r="B293" s="594" t="s">
        <v>517</v>
      </c>
      <c r="C293" s="595" t="s">
        <v>522</v>
      </c>
      <c r="D293" s="596" t="s">
        <v>2174</v>
      </c>
      <c r="E293" s="595" t="s">
        <v>1485</v>
      </c>
      <c r="F293" s="596" t="s">
        <v>2180</v>
      </c>
      <c r="G293" s="595" t="s">
        <v>1208</v>
      </c>
      <c r="H293" s="595" t="s">
        <v>1571</v>
      </c>
      <c r="I293" s="595" t="s">
        <v>1572</v>
      </c>
      <c r="J293" s="595" t="s">
        <v>1573</v>
      </c>
      <c r="K293" s="595" t="s">
        <v>1574</v>
      </c>
      <c r="L293" s="597">
        <v>59.79</v>
      </c>
      <c r="M293" s="597">
        <v>7</v>
      </c>
      <c r="N293" s="598">
        <v>418.53</v>
      </c>
    </row>
    <row r="294" spans="1:14" ht="14.4" customHeight="1" x14ac:dyDescent="0.3">
      <c r="A294" s="593" t="s">
        <v>516</v>
      </c>
      <c r="B294" s="594" t="s">
        <v>517</v>
      </c>
      <c r="C294" s="595" t="s">
        <v>522</v>
      </c>
      <c r="D294" s="596" t="s">
        <v>2174</v>
      </c>
      <c r="E294" s="595" t="s">
        <v>1485</v>
      </c>
      <c r="F294" s="596" t="s">
        <v>2180</v>
      </c>
      <c r="G294" s="595" t="s">
        <v>1208</v>
      </c>
      <c r="H294" s="595" t="s">
        <v>1575</v>
      </c>
      <c r="I294" s="595" t="s">
        <v>1575</v>
      </c>
      <c r="J294" s="595" t="s">
        <v>1576</v>
      </c>
      <c r="K294" s="595" t="s">
        <v>1577</v>
      </c>
      <c r="L294" s="597">
        <v>1495</v>
      </c>
      <c r="M294" s="597">
        <v>2</v>
      </c>
      <c r="N294" s="598">
        <v>2990</v>
      </c>
    </row>
    <row r="295" spans="1:14" ht="14.4" customHeight="1" x14ac:dyDescent="0.3">
      <c r="A295" s="593" t="s">
        <v>516</v>
      </c>
      <c r="B295" s="594" t="s">
        <v>517</v>
      </c>
      <c r="C295" s="595" t="s">
        <v>522</v>
      </c>
      <c r="D295" s="596" t="s">
        <v>2174</v>
      </c>
      <c r="E295" s="595" t="s">
        <v>1578</v>
      </c>
      <c r="F295" s="596" t="s">
        <v>2181</v>
      </c>
      <c r="G295" s="595" t="s">
        <v>555</v>
      </c>
      <c r="H295" s="595" t="s">
        <v>1579</v>
      </c>
      <c r="I295" s="595" t="s">
        <v>1580</v>
      </c>
      <c r="J295" s="595" t="s">
        <v>1581</v>
      </c>
      <c r="K295" s="595" t="s">
        <v>1582</v>
      </c>
      <c r="L295" s="597">
        <v>89.029502424971128</v>
      </c>
      <c r="M295" s="597">
        <v>2</v>
      </c>
      <c r="N295" s="598">
        <v>178.05900484994226</v>
      </c>
    </row>
    <row r="296" spans="1:14" ht="14.4" customHeight="1" x14ac:dyDescent="0.3">
      <c r="A296" s="593" t="s">
        <v>516</v>
      </c>
      <c r="B296" s="594" t="s">
        <v>517</v>
      </c>
      <c r="C296" s="595" t="s">
        <v>522</v>
      </c>
      <c r="D296" s="596" t="s">
        <v>2174</v>
      </c>
      <c r="E296" s="595" t="s">
        <v>1578</v>
      </c>
      <c r="F296" s="596" t="s">
        <v>2181</v>
      </c>
      <c r="G296" s="595" t="s">
        <v>1208</v>
      </c>
      <c r="H296" s="595" t="s">
        <v>1583</v>
      </c>
      <c r="I296" s="595" t="s">
        <v>1584</v>
      </c>
      <c r="J296" s="595" t="s">
        <v>1585</v>
      </c>
      <c r="K296" s="595"/>
      <c r="L296" s="597">
        <v>31.589999999999996</v>
      </c>
      <c r="M296" s="597">
        <v>10</v>
      </c>
      <c r="N296" s="598">
        <v>315.89999999999998</v>
      </c>
    </row>
    <row r="297" spans="1:14" ht="14.4" customHeight="1" x14ac:dyDescent="0.3">
      <c r="A297" s="593" t="s">
        <v>516</v>
      </c>
      <c r="B297" s="594" t="s">
        <v>517</v>
      </c>
      <c r="C297" s="595" t="s">
        <v>522</v>
      </c>
      <c r="D297" s="596" t="s">
        <v>2174</v>
      </c>
      <c r="E297" s="595" t="s">
        <v>1578</v>
      </c>
      <c r="F297" s="596" t="s">
        <v>2181</v>
      </c>
      <c r="G297" s="595" t="s">
        <v>1208</v>
      </c>
      <c r="H297" s="595" t="s">
        <v>1586</v>
      </c>
      <c r="I297" s="595" t="s">
        <v>1587</v>
      </c>
      <c r="J297" s="595" t="s">
        <v>1588</v>
      </c>
      <c r="K297" s="595" t="s">
        <v>1589</v>
      </c>
      <c r="L297" s="597">
        <v>1834.8921499600056</v>
      </c>
      <c r="M297" s="597">
        <v>1</v>
      </c>
      <c r="N297" s="598">
        <v>1834.8921499600056</v>
      </c>
    </row>
    <row r="298" spans="1:14" ht="14.4" customHeight="1" x14ac:dyDescent="0.3">
      <c r="A298" s="593" t="s">
        <v>516</v>
      </c>
      <c r="B298" s="594" t="s">
        <v>517</v>
      </c>
      <c r="C298" s="595" t="s">
        <v>527</v>
      </c>
      <c r="D298" s="596" t="s">
        <v>2175</v>
      </c>
      <c r="E298" s="595" t="s">
        <v>539</v>
      </c>
      <c r="F298" s="596" t="s">
        <v>2178</v>
      </c>
      <c r="G298" s="595" t="s">
        <v>555</v>
      </c>
      <c r="H298" s="595" t="s">
        <v>556</v>
      </c>
      <c r="I298" s="595" t="s">
        <v>556</v>
      </c>
      <c r="J298" s="595" t="s">
        <v>557</v>
      </c>
      <c r="K298" s="595" t="s">
        <v>558</v>
      </c>
      <c r="L298" s="597">
        <v>179.4</v>
      </c>
      <c r="M298" s="597">
        <v>1</v>
      </c>
      <c r="N298" s="598">
        <v>179.4</v>
      </c>
    </row>
    <row r="299" spans="1:14" ht="14.4" customHeight="1" x14ac:dyDescent="0.3">
      <c r="A299" s="593" t="s">
        <v>516</v>
      </c>
      <c r="B299" s="594" t="s">
        <v>517</v>
      </c>
      <c r="C299" s="595" t="s">
        <v>527</v>
      </c>
      <c r="D299" s="596" t="s">
        <v>2175</v>
      </c>
      <c r="E299" s="595" t="s">
        <v>539</v>
      </c>
      <c r="F299" s="596" t="s">
        <v>2178</v>
      </c>
      <c r="G299" s="595" t="s">
        <v>555</v>
      </c>
      <c r="H299" s="595" t="s">
        <v>598</v>
      </c>
      <c r="I299" s="595" t="s">
        <v>599</v>
      </c>
      <c r="J299" s="595" t="s">
        <v>600</v>
      </c>
      <c r="K299" s="595" t="s">
        <v>601</v>
      </c>
      <c r="L299" s="597">
        <v>60.84</v>
      </c>
      <c r="M299" s="597">
        <v>1</v>
      </c>
      <c r="N299" s="598">
        <v>60.84</v>
      </c>
    </row>
    <row r="300" spans="1:14" ht="14.4" customHeight="1" x14ac:dyDescent="0.3">
      <c r="A300" s="593" t="s">
        <v>516</v>
      </c>
      <c r="B300" s="594" t="s">
        <v>517</v>
      </c>
      <c r="C300" s="595" t="s">
        <v>527</v>
      </c>
      <c r="D300" s="596" t="s">
        <v>2175</v>
      </c>
      <c r="E300" s="595" t="s">
        <v>539</v>
      </c>
      <c r="F300" s="596" t="s">
        <v>2178</v>
      </c>
      <c r="G300" s="595" t="s">
        <v>555</v>
      </c>
      <c r="H300" s="595" t="s">
        <v>877</v>
      </c>
      <c r="I300" s="595" t="s">
        <v>199</v>
      </c>
      <c r="J300" s="595" t="s">
        <v>878</v>
      </c>
      <c r="K300" s="595"/>
      <c r="L300" s="597">
        <v>97.320307842361487</v>
      </c>
      <c r="M300" s="597">
        <v>3</v>
      </c>
      <c r="N300" s="598">
        <v>291.96092352708445</v>
      </c>
    </row>
    <row r="301" spans="1:14" ht="14.4" customHeight="1" x14ac:dyDescent="0.3">
      <c r="A301" s="593" t="s">
        <v>516</v>
      </c>
      <c r="B301" s="594" t="s">
        <v>517</v>
      </c>
      <c r="C301" s="595" t="s">
        <v>527</v>
      </c>
      <c r="D301" s="596" t="s">
        <v>2175</v>
      </c>
      <c r="E301" s="595" t="s">
        <v>539</v>
      </c>
      <c r="F301" s="596" t="s">
        <v>2178</v>
      </c>
      <c r="G301" s="595" t="s">
        <v>555</v>
      </c>
      <c r="H301" s="595" t="s">
        <v>1590</v>
      </c>
      <c r="I301" s="595" t="s">
        <v>199</v>
      </c>
      <c r="J301" s="595" t="s">
        <v>1591</v>
      </c>
      <c r="K301" s="595"/>
      <c r="L301" s="597">
        <v>97.320302065233093</v>
      </c>
      <c r="M301" s="597">
        <v>3</v>
      </c>
      <c r="N301" s="598">
        <v>291.96090619569929</v>
      </c>
    </row>
    <row r="302" spans="1:14" ht="14.4" customHeight="1" x14ac:dyDescent="0.3">
      <c r="A302" s="593" t="s">
        <v>516</v>
      </c>
      <c r="B302" s="594" t="s">
        <v>517</v>
      </c>
      <c r="C302" s="595" t="s">
        <v>527</v>
      </c>
      <c r="D302" s="596" t="s">
        <v>2175</v>
      </c>
      <c r="E302" s="595" t="s">
        <v>539</v>
      </c>
      <c r="F302" s="596" t="s">
        <v>2178</v>
      </c>
      <c r="G302" s="595" t="s">
        <v>555</v>
      </c>
      <c r="H302" s="595" t="s">
        <v>1059</v>
      </c>
      <c r="I302" s="595" t="s">
        <v>1060</v>
      </c>
      <c r="J302" s="595" t="s">
        <v>584</v>
      </c>
      <c r="K302" s="595" t="s">
        <v>1061</v>
      </c>
      <c r="L302" s="597">
        <v>49.52</v>
      </c>
      <c r="M302" s="597">
        <v>5</v>
      </c>
      <c r="N302" s="598">
        <v>247.60000000000002</v>
      </c>
    </row>
    <row r="303" spans="1:14" ht="14.4" customHeight="1" x14ac:dyDescent="0.3">
      <c r="A303" s="593" t="s">
        <v>516</v>
      </c>
      <c r="B303" s="594" t="s">
        <v>517</v>
      </c>
      <c r="C303" s="595" t="s">
        <v>527</v>
      </c>
      <c r="D303" s="596" t="s">
        <v>2175</v>
      </c>
      <c r="E303" s="595" t="s">
        <v>539</v>
      </c>
      <c r="F303" s="596" t="s">
        <v>2178</v>
      </c>
      <c r="G303" s="595" t="s">
        <v>555</v>
      </c>
      <c r="H303" s="595" t="s">
        <v>1167</v>
      </c>
      <c r="I303" s="595" t="s">
        <v>199</v>
      </c>
      <c r="J303" s="595" t="s">
        <v>1168</v>
      </c>
      <c r="K303" s="595"/>
      <c r="L303" s="597">
        <v>264.47716099855791</v>
      </c>
      <c r="M303" s="597">
        <v>1</v>
      </c>
      <c r="N303" s="598">
        <v>264.47716099855791</v>
      </c>
    </row>
    <row r="304" spans="1:14" ht="14.4" customHeight="1" x14ac:dyDescent="0.3">
      <c r="A304" s="593" t="s">
        <v>516</v>
      </c>
      <c r="B304" s="594" t="s">
        <v>517</v>
      </c>
      <c r="C304" s="595" t="s">
        <v>527</v>
      </c>
      <c r="D304" s="596" t="s">
        <v>2175</v>
      </c>
      <c r="E304" s="595" t="s">
        <v>539</v>
      </c>
      <c r="F304" s="596" t="s">
        <v>2178</v>
      </c>
      <c r="G304" s="595" t="s">
        <v>555</v>
      </c>
      <c r="H304" s="595" t="s">
        <v>1592</v>
      </c>
      <c r="I304" s="595" t="s">
        <v>199</v>
      </c>
      <c r="J304" s="595" t="s">
        <v>1593</v>
      </c>
      <c r="K304" s="595"/>
      <c r="L304" s="597">
        <v>59.899999999999991</v>
      </c>
      <c r="M304" s="597">
        <v>9</v>
      </c>
      <c r="N304" s="598">
        <v>539.09999999999991</v>
      </c>
    </row>
    <row r="305" spans="1:14" ht="14.4" customHeight="1" x14ac:dyDescent="0.3">
      <c r="A305" s="593" t="s">
        <v>516</v>
      </c>
      <c r="B305" s="594" t="s">
        <v>517</v>
      </c>
      <c r="C305" s="595" t="s">
        <v>527</v>
      </c>
      <c r="D305" s="596" t="s">
        <v>2175</v>
      </c>
      <c r="E305" s="595" t="s">
        <v>539</v>
      </c>
      <c r="F305" s="596" t="s">
        <v>2178</v>
      </c>
      <c r="G305" s="595" t="s">
        <v>1208</v>
      </c>
      <c r="H305" s="595" t="s">
        <v>1243</v>
      </c>
      <c r="I305" s="595" t="s">
        <v>1244</v>
      </c>
      <c r="J305" s="595" t="s">
        <v>1245</v>
      </c>
      <c r="K305" s="595" t="s">
        <v>1246</v>
      </c>
      <c r="L305" s="597">
        <v>144.529999702655</v>
      </c>
      <c r="M305" s="597">
        <v>2</v>
      </c>
      <c r="N305" s="598">
        <v>289.05999940531001</v>
      </c>
    </row>
    <row r="306" spans="1:14" ht="14.4" customHeight="1" x14ac:dyDescent="0.3">
      <c r="A306" s="593" t="s">
        <v>516</v>
      </c>
      <c r="B306" s="594" t="s">
        <v>517</v>
      </c>
      <c r="C306" s="595" t="s">
        <v>530</v>
      </c>
      <c r="D306" s="596" t="s">
        <v>2176</v>
      </c>
      <c r="E306" s="595" t="s">
        <v>539</v>
      </c>
      <c r="F306" s="596" t="s">
        <v>2178</v>
      </c>
      <c r="G306" s="595"/>
      <c r="H306" s="595" t="s">
        <v>540</v>
      </c>
      <c r="I306" s="595" t="s">
        <v>541</v>
      </c>
      <c r="J306" s="595" t="s">
        <v>542</v>
      </c>
      <c r="K306" s="595" t="s">
        <v>543</v>
      </c>
      <c r="L306" s="597">
        <v>101.02775253333837</v>
      </c>
      <c r="M306" s="597">
        <v>9</v>
      </c>
      <c r="N306" s="598">
        <v>909.24977280004532</v>
      </c>
    </row>
    <row r="307" spans="1:14" ht="14.4" customHeight="1" x14ac:dyDescent="0.3">
      <c r="A307" s="593" t="s">
        <v>516</v>
      </c>
      <c r="B307" s="594" t="s">
        <v>517</v>
      </c>
      <c r="C307" s="595" t="s">
        <v>530</v>
      </c>
      <c r="D307" s="596" t="s">
        <v>2176</v>
      </c>
      <c r="E307" s="595" t="s">
        <v>539</v>
      </c>
      <c r="F307" s="596" t="s">
        <v>2178</v>
      </c>
      <c r="G307" s="595"/>
      <c r="H307" s="595" t="s">
        <v>1594</v>
      </c>
      <c r="I307" s="595" t="s">
        <v>1595</v>
      </c>
      <c r="J307" s="595" t="s">
        <v>1596</v>
      </c>
      <c r="K307" s="595" t="s">
        <v>1597</v>
      </c>
      <c r="L307" s="597">
        <v>260.7298599070453</v>
      </c>
      <c r="M307" s="597">
        <v>110</v>
      </c>
      <c r="N307" s="598">
        <v>28680.284589774979</v>
      </c>
    </row>
    <row r="308" spans="1:14" ht="14.4" customHeight="1" x14ac:dyDescent="0.3">
      <c r="A308" s="593" t="s">
        <v>516</v>
      </c>
      <c r="B308" s="594" t="s">
        <v>517</v>
      </c>
      <c r="C308" s="595" t="s">
        <v>530</v>
      </c>
      <c r="D308" s="596" t="s">
        <v>2176</v>
      </c>
      <c r="E308" s="595" t="s">
        <v>539</v>
      </c>
      <c r="F308" s="596" t="s">
        <v>2178</v>
      </c>
      <c r="G308" s="595"/>
      <c r="H308" s="595" t="s">
        <v>552</v>
      </c>
      <c r="I308" s="595" t="s">
        <v>552</v>
      </c>
      <c r="J308" s="595" t="s">
        <v>553</v>
      </c>
      <c r="K308" s="595" t="s">
        <v>554</v>
      </c>
      <c r="L308" s="597">
        <v>64.73</v>
      </c>
      <c r="M308" s="597">
        <v>1</v>
      </c>
      <c r="N308" s="598">
        <v>64.73</v>
      </c>
    </row>
    <row r="309" spans="1:14" ht="14.4" customHeight="1" x14ac:dyDescent="0.3">
      <c r="A309" s="593" t="s">
        <v>516</v>
      </c>
      <c r="B309" s="594" t="s">
        <v>517</v>
      </c>
      <c r="C309" s="595" t="s">
        <v>530</v>
      </c>
      <c r="D309" s="596" t="s">
        <v>2176</v>
      </c>
      <c r="E309" s="595" t="s">
        <v>539</v>
      </c>
      <c r="F309" s="596" t="s">
        <v>2178</v>
      </c>
      <c r="G309" s="595" t="s">
        <v>555</v>
      </c>
      <c r="H309" s="595" t="s">
        <v>556</v>
      </c>
      <c r="I309" s="595" t="s">
        <v>556</v>
      </c>
      <c r="J309" s="595" t="s">
        <v>557</v>
      </c>
      <c r="K309" s="595" t="s">
        <v>558</v>
      </c>
      <c r="L309" s="597">
        <v>179.4</v>
      </c>
      <c r="M309" s="597">
        <v>40</v>
      </c>
      <c r="N309" s="598">
        <v>7176</v>
      </c>
    </row>
    <row r="310" spans="1:14" ht="14.4" customHeight="1" x14ac:dyDescent="0.3">
      <c r="A310" s="593" t="s">
        <v>516</v>
      </c>
      <c r="B310" s="594" t="s">
        <v>517</v>
      </c>
      <c r="C310" s="595" t="s">
        <v>530</v>
      </c>
      <c r="D310" s="596" t="s">
        <v>2176</v>
      </c>
      <c r="E310" s="595" t="s">
        <v>539</v>
      </c>
      <c r="F310" s="596" t="s">
        <v>2178</v>
      </c>
      <c r="G310" s="595" t="s">
        <v>555</v>
      </c>
      <c r="H310" s="595" t="s">
        <v>559</v>
      </c>
      <c r="I310" s="595" t="s">
        <v>559</v>
      </c>
      <c r="J310" s="595" t="s">
        <v>560</v>
      </c>
      <c r="K310" s="595" t="s">
        <v>561</v>
      </c>
      <c r="L310" s="597">
        <v>181.59000000000003</v>
      </c>
      <c r="M310" s="597">
        <v>26</v>
      </c>
      <c r="N310" s="598">
        <v>4721.3400000000011</v>
      </c>
    </row>
    <row r="311" spans="1:14" ht="14.4" customHeight="1" x14ac:dyDescent="0.3">
      <c r="A311" s="593" t="s">
        <v>516</v>
      </c>
      <c r="B311" s="594" t="s">
        <v>517</v>
      </c>
      <c r="C311" s="595" t="s">
        <v>530</v>
      </c>
      <c r="D311" s="596" t="s">
        <v>2176</v>
      </c>
      <c r="E311" s="595" t="s">
        <v>539</v>
      </c>
      <c r="F311" s="596" t="s">
        <v>2178</v>
      </c>
      <c r="G311" s="595" t="s">
        <v>555</v>
      </c>
      <c r="H311" s="595" t="s">
        <v>562</v>
      </c>
      <c r="I311" s="595" t="s">
        <v>562</v>
      </c>
      <c r="J311" s="595" t="s">
        <v>563</v>
      </c>
      <c r="K311" s="595" t="s">
        <v>561</v>
      </c>
      <c r="L311" s="597">
        <v>149.5</v>
      </c>
      <c r="M311" s="597">
        <v>18</v>
      </c>
      <c r="N311" s="598">
        <v>2691</v>
      </c>
    </row>
    <row r="312" spans="1:14" ht="14.4" customHeight="1" x14ac:dyDescent="0.3">
      <c r="A312" s="593" t="s">
        <v>516</v>
      </c>
      <c r="B312" s="594" t="s">
        <v>517</v>
      </c>
      <c r="C312" s="595" t="s">
        <v>530</v>
      </c>
      <c r="D312" s="596" t="s">
        <v>2176</v>
      </c>
      <c r="E312" s="595" t="s">
        <v>539</v>
      </c>
      <c r="F312" s="596" t="s">
        <v>2178</v>
      </c>
      <c r="G312" s="595" t="s">
        <v>555</v>
      </c>
      <c r="H312" s="595" t="s">
        <v>1598</v>
      </c>
      <c r="I312" s="595" t="s">
        <v>1598</v>
      </c>
      <c r="J312" s="595" t="s">
        <v>563</v>
      </c>
      <c r="K312" s="595" t="s">
        <v>1599</v>
      </c>
      <c r="L312" s="597">
        <v>132.25</v>
      </c>
      <c r="M312" s="597">
        <v>9</v>
      </c>
      <c r="N312" s="598">
        <v>1190.25</v>
      </c>
    </row>
    <row r="313" spans="1:14" ht="14.4" customHeight="1" x14ac:dyDescent="0.3">
      <c r="A313" s="593" t="s">
        <v>516</v>
      </c>
      <c r="B313" s="594" t="s">
        <v>517</v>
      </c>
      <c r="C313" s="595" t="s">
        <v>530</v>
      </c>
      <c r="D313" s="596" t="s">
        <v>2176</v>
      </c>
      <c r="E313" s="595" t="s">
        <v>539</v>
      </c>
      <c r="F313" s="596" t="s">
        <v>2178</v>
      </c>
      <c r="G313" s="595" t="s">
        <v>555</v>
      </c>
      <c r="H313" s="595" t="s">
        <v>564</v>
      </c>
      <c r="I313" s="595" t="s">
        <v>564</v>
      </c>
      <c r="J313" s="595" t="s">
        <v>563</v>
      </c>
      <c r="K313" s="595" t="s">
        <v>565</v>
      </c>
      <c r="L313" s="597">
        <v>232.30000000000004</v>
      </c>
      <c r="M313" s="597">
        <v>12</v>
      </c>
      <c r="N313" s="598">
        <v>2787.6000000000004</v>
      </c>
    </row>
    <row r="314" spans="1:14" ht="14.4" customHeight="1" x14ac:dyDescent="0.3">
      <c r="A314" s="593" t="s">
        <v>516</v>
      </c>
      <c r="B314" s="594" t="s">
        <v>517</v>
      </c>
      <c r="C314" s="595" t="s">
        <v>530</v>
      </c>
      <c r="D314" s="596" t="s">
        <v>2176</v>
      </c>
      <c r="E314" s="595" t="s">
        <v>539</v>
      </c>
      <c r="F314" s="596" t="s">
        <v>2178</v>
      </c>
      <c r="G314" s="595" t="s">
        <v>555</v>
      </c>
      <c r="H314" s="595" t="s">
        <v>566</v>
      </c>
      <c r="I314" s="595" t="s">
        <v>566</v>
      </c>
      <c r="J314" s="595" t="s">
        <v>557</v>
      </c>
      <c r="K314" s="595" t="s">
        <v>567</v>
      </c>
      <c r="L314" s="597">
        <v>97.179917042475466</v>
      </c>
      <c r="M314" s="597">
        <v>95</v>
      </c>
      <c r="N314" s="598">
        <v>9232.0921190351692</v>
      </c>
    </row>
    <row r="315" spans="1:14" ht="14.4" customHeight="1" x14ac:dyDescent="0.3">
      <c r="A315" s="593" t="s">
        <v>516</v>
      </c>
      <c r="B315" s="594" t="s">
        <v>517</v>
      </c>
      <c r="C315" s="595" t="s">
        <v>530</v>
      </c>
      <c r="D315" s="596" t="s">
        <v>2176</v>
      </c>
      <c r="E315" s="595" t="s">
        <v>539</v>
      </c>
      <c r="F315" s="596" t="s">
        <v>2178</v>
      </c>
      <c r="G315" s="595" t="s">
        <v>555</v>
      </c>
      <c r="H315" s="595" t="s">
        <v>568</v>
      </c>
      <c r="I315" s="595" t="s">
        <v>568</v>
      </c>
      <c r="J315" s="595" t="s">
        <v>557</v>
      </c>
      <c r="K315" s="595" t="s">
        <v>569</v>
      </c>
      <c r="L315" s="597">
        <v>97.75</v>
      </c>
      <c r="M315" s="597">
        <v>2</v>
      </c>
      <c r="N315" s="598">
        <v>195.5</v>
      </c>
    </row>
    <row r="316" spans="1:14" ht="14.4" customHeight="1" x14ac:dyDescent="0.3">
      <c r="A316" s="593" t="s">
        <v>516</v>
      </c>
      <c r="B316" s="594" t="s">
        <v>517</v>
      </c>
      <c r="C316" s="595" t="s">
        <v>530</v>
      </c>
      <c r="D316" s="596" t="s">
        <v>2176</v>
      </c>
      <c r="E316" s="595" t="s">
        <v>539</v>
      </c>
      <c r="F316" s="596" t="s">
        <v>2178</v>
      </c>
      <c r="G316" s="595" t="s">
        <v>555</v>
      </c>
      <c r="H316" s="595" t="s">
        <v>574</v>
      </c>
      <c r="I316" s="595" t="s">
        <v>575</v>
      </c>
      <c r="J316" s="595" t="s">
        <v>576</v>
      </c>
      <c r="K316" s="595" t="s">
        <v>577</v>
      </c>
      <c r="L316" s="597">
        <v>84.569999999999979</v>
      </c>
      <c r="M316" s="597">
        <v>10</v>
      </c>
      <c r="N316" s="598">
        <v>845.69999999999982</v>
      </c>
    </row>
    <row r="317" spans="1:14" ht="14.4" customHeight="1" x14ac:dyDescent="0.3">
      <c r="A317" s="593" t="s">
        <v>516</v>
      </c>
      <c r="B317" s="594" t="s">
        <v>517</v>
      </c>
      <c r="C317" s="595" t="s">
        <v>530</v>
      </c>
      <c r="D317" s="596" t="s">
        <v>2176</v>
      </c>
      <c r="E317" s="595" t="s">
        <v>539</v>
      </c>
      <c r="F317" s="596" t="s">
        <v>2178</v>
      </c>
      <c r="G317" s="595" t="s">
        <v>555</v>
      </c>
      <c r="H317" s="595" t="s">
        <v>578</v>
      </c>
      <c r="I317" s="595" t="s">
        <v>579</v>
      </c>
      <c r="J317" s="595" t="s">
        <v>580</v>
      </c>
      <c r="K317" s="595" t="s">
        <v>581</v>
      </c>
      <c r="L317" s="597">
        <v>102.87969249924228</v>
      </c>
      <c r="M317" s="597">
        <v>133</v>
      </c>
      <c r="N317" s="598">
        <v>13682.999102399224</v>
      </c>
    </row>
    <row r="318" spans="1:14" ht="14.4" customHeight="1" x14ac:dyDescent="0.3">
      <c r="A318" s="593" t="s">
        <v>516</v>
      </c>
      <c r="B318" s="594" t="s">
        <v>517</v>
      </c>
      <c r="C318" s="595" t="s">
        <v>530</v>
      </c>
      <c r="D318" s="596" t="s">
        <v>2176</v>
      </c>
      <c r="E318" s="595" t="s">
        <v>539</v>
      </c>
      <c r="F318" s="596" t="s">
        <v>2178</v>
      </c>
      <c r="G318" s="595" t="s">
        <v>555</v>
      </c>
      <c r="H318" s="595" t="s">
        <v>582</v>
      </c>
      <c r="I318" s="595" t="s">
        <v>583</v>
      </c>
      <c r="J318" s="595" t="s">
        <v>584</v>
      </c>
      <c r="K318" s="595" t="s">
        <v>585</v>
      </c>
      <c r="L318" s="597">
        <v>170.34</v>
      </c>
      <c r="M318" s="597">
        <v>3</v>
      </c>
      <c r="N318" s="598">
        <v>511.02</v>
      </c>
    </row>
    <row r="319" spans="1:14" ht="14.4" customHeight="1" x14ac:dyDescent="0.3">
      <c r="A319" s="593" t="s">
        <v>516</v>
      </c>
      <c r="B319" s="594" t="s">
        <v>517</v>
      </c>
      <c r="C319" s="595" t="s">
        <v>530</v>
      </c>
      <c r="D319" s="596" t="s">
        <v>2176</v>
      </c>
      <c r="E319" s="595" t="s">
        <v>539</v>
      </c>
      <c r="F319" s="596" t="s">
        <v>2178</v>
      </c>
      <c r="G319" s="595" t="s">
        <v>555</v>
      </c>
      <c r="H319" s="595" t="s">
        <v>586</v>
      </c>
      <c r="I319" s="595" t="s">
        <v>587</v>
      </c>
      <c r="J319" s="595" t="s">
        <v>588</v>
      </c>
      <c r="K319" s="595" t="s">
        <v>589</v>
      </c>
      <c r="L319" s="597">
        <v>66.972676232150732</v>
      </c>
      <c r="M319" s="597">
        <v>41</v>
      </c>
      <c r="N319" s="598">
        <v>2745.8797255181803</v>
      </c>
    </row>
    <row r="320" spans="1:14" ht="14.4" customHeight="1" x14ac:dyDescent="0.3">
      <c r="A320" s="593" t="s">
        <v>516</v>
      </c>
      <c r="B320" s="594" t="s">
        <v>517</v>
      </c>
      <c r="C320" s="595" t="s">
        <v>530</v>
      </c>
      <c r="D320" s="596" t="s">
        <v>2176</v>
      </c>
      <c r="E320" s="595" t="s">
        <v>539</v>
      </c>
      <c r="F320" s="596" t="s">
        <v>2178</v>
      </c>
      <c r="G320" s="595" t="s">
        <v>555</v>
      </c>
      <c r="H320" s="595" t="s">
        <v>598</v>
      </c>
      <c r="I320" s="595" t="s">
        <v>599</v>
      </c>
      <c r="J320" s="595" t="s">
        <v>600</v>
      </c>
      <c r="K320" s="595" t="s">
        <v>601</v>
      </c>
      <c r="L320" s="597">
        <v>59.344000000000008</v>
      </c>
      <c r="M320" s="597">
        <v>5</v>
      </c>
      <c r="N320" s="598">
        <v>296.72000000000003</v>
      </c>
    </row>
    <row r="321" spans="1:14" ht="14.4" customHeight="1" x14ac:dyDescent="0.3">
      <c r="A321" s="593" t="s">
        <v>516</v>
      </c>
      <c r="B321" s="594" t="s">
        <v>517</v>
      </c>
      <c r="C321" s="595" t="s">
        <v>530</v>
      </c>
      <c r="D321" s="596" t="s">
        <v>2176</v>
      </c>
      <c r="E321" s="595" t="s">
        <v>539</v>
      </c>
      <c r="F321" s="596" t="s">
        <v>2178</v>
      </c>
      <c r="G321" s="595" t="s">
        <v>555</v>
      </c>
      <c r="H321" s="595" t="s">
        <v>602</v>
      </c>
      <c r="I321" s="595" t="s">
        <v>603</v>
      </c>
      <c r="J321" s="595" t="s">
        <v>604</v>
      </c>
      <c r="K321" s="595" t="s">
        <v>605</v>
      </c>
      <c r="L321" s="597">
        <v>55.670948412536369</v>
      </c>
      <c r="M321" s="597">
        <v>10</v>
      </c>
      <c r="N321" s="598">
        <v>556.7094841253637</v>
      </c>
    </row>
    <row r="322" spans="1:14" ht="14.4" customHeight="1" x14ac:dyDescent="0.3">
      <c r="A322" s="593" t="s">
        <v>516</v>
      </c>
      <c r="B322" s="594" t="s">
        <v>517</v>
      </c>
      <c r="C322" s="595" t="s">
        <v>530</v>
      </c>
      <c r="D322" s="596" t="s">
        <v>2176</v>
      </c>
      <c r="E322" s="595" t="s">
        <v>539</v>
      </c>
      <c r="F322" s="596" t="s">
        <v>2178</v>
      </c>
      <c r="G322" s="595" t="s">
        <v>555</v>
      </c>
      <c r="H322" s="595" t="s">
        <v>1600</v>
      </c>
      <c r="I322" s="595" t="s">
        <v>1601</v>
      </c>
      <c r="J322" s="595" t="s">
        <v>1602</v>
      </c>
      <c r="K322" s="595" t="s">
        <v>605</v>
      </c>
      <c r="L322" s="597">
        <v>30.65</v>
      </c>
      <c r="M322" s="597">
        <v>1</v>
      </c>
      <c r="N322" s="598">
        <v>30.65</v>
      </c>
    </row>
    <row r="323" spans="1:14" ht="14.4" customHeight="1" x14ac:dyDescent="0.3">
      <c r="A323" s="593" t="s">
        <v>516</v>
      </c>
      <c r="B323" s="594" t="s">
        <v>517</v>
      </c>
      <c r="C323" s="595" t="s">
        <v>530</v>
      </c>
      <c r="D323" s="596" t="s">
        <v>2176</v>
      </c>
      <c r="E323" s="595" t="s">
        <v>539</v>
      </c>
      <c r="F323" s="596" t="s">
        <v>2178</v>
      </c>
      <c r="G323" s="595" t="s">
        <v>555</v>
      </c>
      <c r="H323" s="595" t="s">
        <v>606</v>
      </c>
      <c r="I323" s="595" t="s">
        <v>607</v>
      </c>
      <c r="J323" s="595" t="s">
        <v>608</v>
      </c>
      <c r="K323" s="595" t="s">
        <v>609</v>
      </c>
      <c r="L323" s="597">
        <v>84.890105091795931</v>
      </c>
      <c r="M323" s="597">
        <v>8</v>
      </c>
      <c r="N323" s="598">
        <v>679.12084073436745</v>
      </c>
    </row>
    <row r="324" spans="1:14" ht="14.4" customHeight="1" x14ac:dyDescent="0.3">
      <c r="A324" s="593" t="s">
        <v>516</v>
      </c>
      <c r="B324" s="594" t="s">
        <v>517</v>
      </c>
      <c r="C324" s="595" t="s">
        <v>530</v>
      </c>
      <c r="D324" s="596" t="s">
        <v>2176</v>
      </c>
      <c r="E324" s="595" t="s">
        <v>539</v>
      </c>
      <c r="F324" s="596" t="s">
        <v>2178</v>
      </c>
      <c r="G324" s="595" t="s">
        <v>555</v>
      </c>
      <c r="H324" s="595" t="s">
        <v>610</v>
      </c>
      <c r="I324" s="595" t="s">
        <v>611</v>
      </c>
      <c r="J324" s="595" t="s">
        <v>612</v>
      </c>
      <c r="K324" s="595" t="s">
        <v>613</v>
      </c>
      <c r="L324" s="597">
        <v>66.65000000000002</v>
      </c>
      <c r="M324" s="597">
        <v>1</v>
      </c>
      <c r="N324" s="598">
        <v>66.65000000000002</v>
      </c>
    </row>
    <row r="325" spans="1:14" ht="14.4" customHeight="1" x14ac:dyDescent="0.3">
      <c r="A325" s="593" t="s">
        <v>516</v>
      </c>
      <c r="B325" s="594" t="s">
        <v>517</v>
      </c>
      <c r="C325" s="595" t="s">
        <v>530</v>
      </c>
      <c r="D325" s="596" t="s">
        <v>2176</v>
      </c>
      <c r="E325" s="595" t="s">
        <v>539</v>
      </c>
      <c r="F325" s="596" t="s">
        <v>2178</v>
      </c>
      <c r="G325" s="595" t="s">
        <v>555</v>
      </c>
      <c r="H325" s="595" t="s">
        <v>614</v>
      </c>
      <c r="I325" s="595" t="s">
        <v>615</v>
      </c>
      <c r="J325" s="595" t="s">
        <v>616</v>
      </c>
      <c r="K325" s="595" t="s">
        <v>617</v>
      </c>
      <c r="L325" s="597">
        <v>28.551861512987514</v>
      </c>
      <c r="M325" s="597">
        <v>347</v>
      </c>
      <c r="N325" s="598">
        <v>9907.4959450066672</v>
      </c>
    </row>
    <row r="326" spans="1:14" ht="14.4" customHeight="1" x14ac:dyDescent="0.3">
      <c r="A326" s="593" t="s">
        <v>516</v>
      </c>
      <c r="B326" s="594" t="s">
        <v>517</v>
      </c>
      <c r="C326" s="595" t="s">
        <v>530</v>
      </c>
      <c r="D326" s="596" t="s">
        <v>2176</v>
      </c>
      <c r="E326" s="595" t="s">
        <v>539</v>
      </c>
      <c r="F326" s="596" t="s">
        <v>2178</v>
      </c>
      <c r="G326" s="595" t="s">
        <v>555</v>
      </c>
      <c r="H326" s="595" t="s">
        <v>626</v>
      </c>
      <c r="I326" s="595" t="s">
        <v>627</v>
      </c>
      <c r="J326" s="595" t="s">
        <v>628</v>
      </c>
      <c r="K326" s="595" t="s">
        <v>629</v>
      </c>
      <c r="L326" s="597">
        <v>38.189918370536759</v>
      </c>
      <c r="M326" s="597">
        <v>1</v>
      </c>
      <c r="N326" s="598">
        <v>38.189918370536759</v>
      </c>
    </row>
    <row r="327" spans="1:14" ht="14.4" customHeight="1" x14ac:dyDescent="0.3">
      <c r="A327" s="593" t="s">
        <v>516</v>
      </c>
      <c r="B327" s="594" t="s">
        <v>517</v>
      </c>
      <c r="C327" s="595" t="s">
        <v>530</v>
      </c>
      <c r="D327" s="596" t="s">
        <v>2176</v>
      </c>
      <c r="E327" s="595" t="s">
        <v>539</v>
      </c>
      <c r="F327" s="596" t="s">
        <v>2178</v>
      </c>
      <c r="G327" s="595" t="s">
        <v>555</v>
      </c>
      <c r="H327" s="595" t="s">
        <v>633</v>
      </c>
      <c r="I327" s="595" t="s">
        <v>634</v>
      </c>
      <c r="J327" s="595" t="s">
        <v>635</v>
      </c>
      <c r="K327" s="595" t="s">
        <v>636</v>
      </c>
      <c r="L327" s="597">
        <v>176.31</v>
      </c>
      <c r="M327" s="597">
        <v>1</v>
      </c>
      <c r="N327" s="598">
        <v>176.31</v>
      </c>
    </row>
    <row r="328" spans="1:14" ht="14.4" customHeight="1" x14ac:dyDescent="0.3">
      <c r="A328" s="593" t="s">
        <v>516</v>
      </c>
      <c r="B328" s="594" t="s">
        <v>517</v>
      </c>
      <c r="C328" s="595" t="s">
        <v>530</v>
      </c>
      <c r="D328" s="596" t="s">
        <v>2176</v>
      </c>
      <c r="E328" s="595" t="s">
        <v>539</v>
      </c>
      <c r="F328" s="596" t="s">
        <v>2178</v>
      </c>
      <c r="G328" s="595" t="s">
        <v>555</v>
      </c>
      <c r="H328" s="595" t="s">
        <v>641</v>
      </c>
      <c r="I328" s="595" t="s">
        <v>642</v>
      </c>
      <c r="J328" s="595" t="s">
        <v>643</v>
      </c>
      <c r="K328" s="595" t="s">
        <v>605</v>
      </c>
      <c r="L328" s="597">
        <v>67.409479460733323</v>
      </c>
      <c r="M328" s="597">
        <v>22</v>
      </c>
      <c r="N328" s="598">
        <v>1483.0085481361332</v>
      </c>
    </row>
    <row r="329" spans="1:14" ht="14.4" customHeight="1" x14ac:dyDescent="0.3">
      <c r="A329" s="593" t="s">
        <v>516</v>
      </c>
      <c r="B329" s="594" t="s">
        <v>517</v>
      </c>
      <c r="C329" s="595" t="s">
        <v>530</v>
      </c>
      <c r="D329" s="596" t="s">
        <v>2176</v>
      </c>
      <c r="E329" s="595" t="s">
        <v>539</v>
      </c>
      <c r="F329" s="596" t="s">
        <v>2178</v>
      </c>
      <c r="G329" s="595" t="s">
        <v>555</v>
      </c>
      <c r="H329" s="595" t="s">
        <v>644</v>
      </c>
      <c r="I329" s="595" t="s">
        <v>645</v>
      </c>
      <c r="J329" s="595" t="s">
        <v>646</v>
      </c>
      <c r="K329" s="595" t="s">
        <v>647</v>
      </c>
      <c r="L329" s="597">
        <v>59.32</v>
      </c>
      <c r="M329" s="597">
        <v>2</v>
      </c>
      <c r="N329" s="598">
        <v>118.64</v>
      </c>
    </row>
    <row r="330" spans="1:14" ht="14.4" customHeight="1" x14ac:dyDescent="0.3">
      <c r="A330" s="593" t="s">
        <v>516</v>
      </c>
      <c r="B330" s="594" t="s">
        <v>517</v>
      </c>
      <c r="C330" s="595" t="s">
        <v>530</v>
      </c>
      <c r="D330" s="596" t="s">
        <v>2176</v>
      </c>
      <c r="E330" s="595" t="s">
        <v>539</v>
      </c>
      <c r="F330" s="596" t="s">
        <v>2178</v>
      </c>
      <c r="G330" s="595" t="s">
        <v>555</v>
      </c>
      <c r="H330" s="595" t="s">
        <v>648</v>
      </c>
      <c r="I330" s="595" t="s">
        <v>649</v>
      </c>
      <c r="J330" s="595" t="s">
        <v>650</v>
      </c>
      <c r="K330" s="595" t="s">
        <v>651</v>
      </c>
      <c r="L330" s="597">
        <v>370.04553663212744</v>
      </c>
      <c r="M330" s="597">
        <v>249</v>
      </c>
      <c r="N330" s="598">
        <v>92141.338621399729</v>
      </c>
    </row>
    <row r="331" spans="1:14" ht="14.4" customHeight="1" x14ac:dyDescent="0.3">
      <c r="A331" s="593" t="s">
        <v>516</v>
      </c>
      <c r="B331" s="594" t="s">
        <v>517</v>
      </c>
      <c r="C331" s="595" t="s">
        <v>530</v>
      </c>
      <c r="D331" s="596" t="s">
        <v>2176</v>
      </c>
      <c r="E331" s="595" t="s">
        <v>539</v>
      </c>
      <c r="F331" s="596" t="s">
        <v>2178</v>
      </c>
      <c r="G331" s="595" t="s">
        <v>555</v>
      </c>
      <c r="H331" s="595" t="s">
        <v>656</v>
      </c>
      <c r="I331" s="595" t="s">
        <v>657</v>
      </c>
      <c r="J331" s="595" t="s">
        <v>658</v>
      </c>
      <c r="K331" s="595" t="s">
        <v>659</v>
      </c>
      <c r="L331" s="597">
        <v>60.350098559096232</v>
      </c>
      <c r="M331" s="597">
        <v>113</v>
      </c>
      <c r="N331" s="598">
        <v>6819.5611371778741</v>
      </c>
    </row>
    <row r="332" spans="1:14" ht="14.4" customHeight="1" x14ac:dyDescent="0.3">
      <c r="A332" s="593" t="s">
        <v>516</v>
      </c>
      <c r="B332" s="594" t="s">
        <v>517</v>
      </c>
      <c r="C332" s="595" t="s">
        <v>530</v>
      </c>
      <c r="D332" s="596" t="s">
        <v>2176</v>
      </c>
      <c r="E332" s="595" t="s">
        <v>539</v>
      </c>
      <c r="F332" s="596" t="s">
        <v>2178</v>
      </c>
      <c r="G332" s="595" t="s">
        <v>555</v>
      </c>
      <c r="H332" s="595" t="s">
        <v>1603</v>
      </c>
      <c r="I332" s="595" t="s">
        <v>1604</v>
      </c>
      <c r="J332" s="595" t="s">
        <v>1605</v>
      </c>
      <c r="K332" s="595" t="s">
        <v>1606</v>
      </c>
      <c r="L332" s="597">
        <v>112.4923375557001</v>
      </c>
      <c r="M332" s="597">
        <v>8</v>
      </c>
      <c r="N332" s="598">
        <v>899.93870044560083</v>
      </c>
    </row>
    <row r="333" spans="1:14" ht="14.4" customHeight="1" x14ac:dyDescent="0.3">
      <c r="A333" s="593" t="s">
        <v>516</v>
      </c>
      <c r="B333" s="594" t="s">
        <v>517</v>
      </c>
      <c r="C333" s="595" t="s">
        <v>530</v>
      </c>
      <c r="D333" s="596" t="s">
        <v>2176</v>
      </c>
      <c r="E333" s="595" t="s">
        <v>539</v>
      </c>
      <c r="F333" s="596" t="s">
        <v>2178</v>
      </c>
      <c r="G333" s="595" t="s">
        <v>555</v>
      </c>
      <c r="H333" s="595" t="s">
        <v>668</v>
      </c>
      <c r="I333" s="595" t="s">
        <v>669</v>
      </c>
      <c r="J333" s="595" t="s">
        <v>670</v>
      </c>
      <c r="K333" s="595" t="s">
        <v>671</v>
      </c>
      <c r="L333" s="597">
        <v>151.13927840646838</v>
      </c>
      <c r="M333" s="597">
        <v>3</v>
      </c>
      <c r="N333" s="598">
        <v>453.41783521940511</v>
      </c>
    </row>
    <row r="334" spans="1:14" ht="14.4" customHeight="1" x14ac:dyDescent="0.3">
      <c r="A334" s="593" t="s">
        <v>516</v>
      </c>
      <c r="B334" s="594" t="s">
        <v>517</v>
      </c>
      <c r="C334" s="595" t="s">
        <v>530</v>
      </c>
      <c r="D334" s="596" t="s">
        <v>2176</v>
      </c>
      <c r="E334" s="595" t="s">
        <v>539</v>
      </c>
      <c r="F334" s="596" t="s">
        <v>2178</v>
      </c>
      <c r="G334" s="595" t="s">
        <v>555</v>
      </c>
      <c r="H334" s="595" t="s">
        <v>688</v>
      </c>
      <c r="I334" s="595" t="s">
        <v>688</v>
      </c>
      <c r="J334" s="595" t="s">
        <v>689</v>
      </c>
      <c r="K334" s="595" t="s">
        <v>690</v>
      </c>
      <c r="L334" s="597">
        <v>38.194344770998704</v>
      </c>
      <c r="M334" s="597">
        <v>184</v>
      </c>
      <c r="N334" s="598">
        <v>7027.7594378637614</v>
      </c>
    </row>
    <row r="335" spans="1:14" ht="14.4" customHeight="1" x14ac:dyDescent="0.3">
      <c r="A335" s="593" t="s">
        <v>516</v>
      </c>
      <c r="B335" s="594" t="s">
        <v>517</v>
      </c>
      <c r="C335" s="595" t="s">
        <v>530</v>
      </c>
      <c r="D335" s="596" t="s">
        <v>2176</v>
      </c>
      <c r="E335" s="595" t="s">
        <v>539</v>
      </c>
      <c r="F335" s="596" t="s">
        <v>2178</v>
      </c>
      <c r="G335" s="595" t="s">
        <v>555</v>
      </c>
      <c r="H335" s="595" t="s">
        <v>691</v>
      </c>
      <c r="I335" s="595" t="s">
        <v>692</v>
      </c>
      <c r="J335" s="595" t="s">
        <v>693</v>
      </c>
      <c r="K335" s="595" t="s">
        <v>694</v>
      </c>
      <c r="L335" s="597">
        <v>237.69561379525436</v>
      </c>
      <c r="M335" s="597">
        <v>7</v>
      </c>
      <c r="N335" s="598">
        <v>1663.8692965667806</v>
      </c>
    </row>
    <row r="336" spans="1:14" ht="14.4" customHeight="1" x14ac:dyDescent="0.3">
      <c r="A336" s="593" t="s">
        <v>516</v>
      </c>
      <c r="B336" s="594" t="s">
        <v>517</v>
      </c>
      <c r="C336" s="595" t="s">
        <v>530</v>
      </c>
      <c r="D336" s="596" t="s">
        <v>2176</v>
      </c>
      <c r="E336" s="595" t="s">
        <v>539</v>
      </c>
      <c r="F336" s="596" t="s">
        <v>2178</v>
      </c>
      <c r="G336" s="595" t="s">
        <v>555</v>
      </c>
      <c r="H336" s="595" t="s">
        <v>1607</v>
      </c>
      <c r="I336" s="595" t="s">
        <v>1608</v>
      </c>
      <c r="J336" s="595" t="s">
        <v>1609</v>
      </c>
      <c r="K336" s="595" t="s">
        <v>1610</v>
      </c>
      <c r="L336" s="597">
        <v>53.84</v>
      </c>
      <c r="M336" s="597">
        <v>1</v>
      </c>
      <c r="N336" s="598">
        <v>53.84</v>
      </c>
    </row>
    <row r="337" spans="1:14" ht="14.4" customHeight="1" x14ac:dyDescent="0.3">
      <c r="A337" s="593" t="s">
        <v>516</v>
      </c>
      <c r="B337" s="594" t="s">
        <v>517</v>
      </c>
      <c r="C337" s="595" t="s">
        <v>530</v>
      </c>
      <c r="D337" s="596" t="s">
        <v>2176</v>
      </c>
      <c r="E337" s="595" t="s">
        <v>539</v>
      </c>
      <c r="F337" s="596" t="s">
        <v>2178</v>
      </c>
      <c r="G337" s="595" t="s">
        <v>555</v>
      </c>
      <c r="H337" s="595" t="s">
        <v>715</v>
      </c>
      <c r="I337" s="595" t="s">
        <v>716</v>
      </c>
      <c r="J337" s="595" t="s">
        <v>717</v>
      </c>
      <c r="K337" s="595" t="s">
        <v>718</v>
      </c>
      <c r="L337" s="597">
        <v>59.429948693576868</v>
      </c>
      <c r="M337" s="597">
        <v>2</v>
      </c>
      <c r="N337" s="598">
        <v>118.85989738715374</v>
      </c>
    </row>
    <row r="338" spans="1:14" ht="14.4" customHeight="1" x14ac:dyDescent="0.3">
      <c r="A338" s="593" t="s">
        <v>516</v>
      </c>
      <c r="B338" s="594" t="s">
        <v>517</v>
      </c>
      <c r="C338" s="595" t="s">
        <v>530</v>
      </c>
      <c r="D338" s="596" t="s">
        <v>2176</v>
      </c>
      <c r="E338" s="595" t="s">
        <v>539</v>
      </c>
      <c r="F338" s="596" t="s">
        <v>2178</v>
      </c>
      <c r="G338" s="595" t="s">
        <v>555</v>
      </c>
      <c r="H338" s="595" t="s">
        <v>719</v>
      </c>
      <c r="I338" s="595" t="s">
        <v>720</v>
      </c>
      <c r="J338" s="595" t="s">
        <v>721</v>
      </c>
      <c r="K338" s="595" t="s">
        <v>722</v>
      </c>
      <c r="L338" s="597">
        <v>85.689999999999984</v>
      </c>
      <c r="M338" s="597">
        <v>1</v>
      </c>
      <c r="N338" s="598">
        <v>85.689999999999984</v>
      </c>
    </row>
    <row r="339" spans="1:14" ht="14.4" customHeight="1" x14ac:dyDescent="0.3">
      <c r="A339" s="593" t="s">
        <v>516</v>
      </c>
      <c r="B339" s="594" t="s">
        <v>517</v>
      </c>
      <c r="C339" s="595" t="s">
        <v>530</v>
      </c>
      <c r="D339" s="596" t="s">
        <v>2176</v>
      </c>
      <c r="E339" s="595" t="s">
        <v>539</v>
      </c>
      <c r="F339" s="596" t="s">
        <v>2178</v>
      </c>
      <c r="G339" s="595" t="s">
        <v>555</v>
      </c>
      <c r="H339" s="595" t="s">
        <v>1611</v>
      </c>
      <c r="I339" s="595" t="s">
        <v>1612</v>
      </c>
      <c r="J339" s="595" t="s">
        <v>1613</v>
      </c>
      <c r="K339" s="595" t="s">
        <v>1614</v>
      </c>
      <c r="L339" s="597">
        <v>123.3</v>
      </c>
      <c r="M339" s="597">
        <v>1</v>
      </c>
      <c r="N339" s="598">
        <v>123.3</v>
      </c>
    </row>
    <row r="340" spans="1:14" ht="14.4" customHeight="1" x14ac:dyDescent="0.3">
      <c r="A340" s="593" t="s">
        <v>516</v>
      </c>
      <c r="B340" s="594" t="s">
        <v>517</v>
      </c>
      <c r="C340" s="595" t="s">
        <v>530</v>
      </c>
      <c r="D340" s="596" t="s">
        <v>2176</v>
      </c>
      <c r="E340" s="595" t="s">
        <v>539</v>
      </c>
      <c r="F340" s="596" t="s">
        <v>2178</v>
      </c>
      <c r="G340" s="595" t="s">
        <v>555</v>
      </c>
      <c r="H340" s="595" t="s">
        <v>726</v>
      </c>
      <c r="I340" s="595" t="s">
        <v>727</v>
      </c>
      <c r="J340" s="595" t="s">
        <v>728</v>
      </c>
      <c r="K340" s="595" t="s">
        <v>729</v>
      </c>
      <c r="L340" s="597">
        <v>340.17649522107416</v>
      </c>
      <c r="M340" s="597">
        <v>48</v>
      </c>
      <c r="N340" s="598">
        <v>16328.471770611561</v>
      </c>
    </row>
    <row r="341" spans="1:14" ht="14.4" customHeight="1" x14ac:dyDescent="0.3">
      <c r="A341" s="593" t="s">
        <v>516</v>
      </c>
      <c r="B341" s="594" t="s">
        <v>517</v>
      </c>
      <c r="C341" s="595" t="s">
        <v>530</v>
      </c>
      <c r="D341" s="596" t="s">
        <v>2176</v>
      </c>
      <c r="E341" s="595" t="s">
        <v>539</v>
      </c>
      <c r="F341" s="596" t="s">
        <v>2178</v>
      </c>
      <c r="G341" s="595" t="s">
        <v>555</v>
      </c>
      <c r="H341" s="595" t="s">
        <v>1615</v>
      </c>
      <c r="I341" s="595" t="s">
        <v>1616</v>
      </c>
      <c r="J341" s="595" t="s">
        <v>1617</v>
      </c>
      <c r="K341" s="595" t="s">
        <v>1618</v>
      </c>
      <c r="L341" s="597">
        <v>254.27998266623769</v>
      </c>
      <c r="M341" s="597">
        <v>1</v>
      </c>
      <c r="N341" s="598">
        <v>254.27998266623769</v>
      </c>
    </row>
    <row r="342" spans="1:14" ht="14.4" customHeight="1" x14ac:dyDescent="0.3">
      <c r="A342" s="593" t="s">
        <v>516</v>
      </c>
      <c r="B342" s="594" t="s">
        <v>517</v>
      </c>
      <c r="C342" s="595" t="s">
        <v>530</v>
      </c>
      <c r="D342" s="596" t="s">
        <v>2176</v>
      </c>
      <c r="E342" s="595" t="s">
        <v>539</v>
      </c>
      <c r="F342" s="596" t="s">
        <v>2178</v>
      </c>
      <c r="G342" s="595" t="s">
        <v>555</v>
      </c>
      <c r="H342" s="595" t="s">
        <v>741</v>
      </c>
      <c r="I342" s="595" t="s">
        <v>742</v>
      </c>
      <c r="J342" s="595" t="s">
        <v>743</v>
      </c>
      <c r="K342" s="595" t="s">
        <v>744</v>
      </c>
      <c r="L342" s="597">
        <v>46</v>
      </c>
      <c r="M342" s="597">
        <v>1</v>
      </c>
      <c r="N342" s="598">
        <v>46</v>
      </c>
    </row>
    <row r="343" spans="1:14" ht="14.4" customHeight="1" x14ac:dyDescent="0.3">
      <c r="A343" s="593" t="s">
        <v>516</v>
      </c>
      <c r="B343" s="594" t="s">
        <v>517</v>
      </c>
      <c r="C343" s="595" t="s">
        <v>530</v>
      </c>
      <c r="D343" s="596" t="s">
        <v>2176</v>
      </c>
      <c r="E343" s="595" t="s">
        <v>539</v>
      </c>
      <c r="F343" s="596" t="s">
        <v>2178</v>
      </c>
      <c r="G343" s="595" t="s">
        <v>555</v>
      </c>
      <c r="H343" s="595" t="s">
        <v>745</v>
      </c>
      <c r="I343" s="595" t="s">
        <v>746</v>
      </c>
      <c r="J343" s="595" t="s">
        <v>747</v>
      </c>
      <c r="K343" s="595" t="s">
        <v>748</v>
      </c>
      <c r="L343" s="597">
        <v>87.135176980395187</v>
      </c>
      <c r="M343" s="597">
        <v>9</v>
      </c>
      <c r="N343" s="598">
        <v>784.21659282355665</v>
      </c>
    </row>
    <row r="344" spans="1:14" ht="14.4" customHeight="1" x14ac:dyDescent="0.3">
      <c r="A344" s="593" t="s">
        <v>516</v>
      </c>
      <c r="B344" s="594" t="s">
        <v>517</v>
      </c>
      <c r="C344" s="595" t="s">
        <v>530</v>
      </c>
      <c r="D344" s="596" t="s">
        <v>2176</v>
      </c>
      <c r="E344" s="595" t="s">
        <v>539</v>
      </c>
      <c r="F344" s="596" t="s">
        <v>2178</v>
      </c>
      <c r="G344" s="595" t="s">
        <v>555</v>
      </c>
      <c r="H344" s="595" t="s">
        <v>753</v>
      </c>
      <c r="I344" s="595" t="s">
        <v>754</v>
      </c>
      <c r="J344" s="595" t="s">
        <v>658</v>
      </c>
      <c r="K344" s="595" t="s">
        <v>755</v>
      </c>
      <c r="L344" s="597">
        <v>22.480099774125165</v>
      </c>
      <c r="M344" s="597">
        <v>3</v>
      </c>
      <c r="N344" s="598">
        <v>67.440299322375495</v>
      </c>
    </row>
    <row r="345" spans="1:14" ht="14.4" customHeight="1" x14ac:dyDescent="0.3">
      <c r="A345" s="593" t="s">
        <v>516</v>
      </c>
      <c r="B345" s="594" t="s">
        <v>517</v>
      </c>
      <c r="C345" s="595" t="s">
        <v>530</v>
      </c>
      <c r="D345" s="596" t="s">
        <v>2176</v>
      </c>
      <c r="E345" s="595" t="s">
        <v>539</v>
      </c>
      <c r="F345" s="596" t="s">
        <v>2178</v>
      </c>
      <c r="G345" s="595" t="s">
        <v>555</v>
      </c>
      <c r="H345" s="595" t="s">
        <v>1619</v>
      </c>
      <c r="I345" s="595" t="s">
        <v>1620</v>
      </c>
      <c r="J345" s="595" t="s">
        <v>1621</v>
      </c>
      <c r="K345" s="595" t="s">
        <v>1622</v>
      </c>
      <c r="L345" s="597">
        <v>60.454999999999998</v>
      </c>
      <c r="M345" s="597">
        <v>2</v>
      </c>
      <c r="N345" s="598">
        <v>120.91</v>
      </c>
    </row>
    <row r="346" spans="1:14" ht="14.4" customHeight="1" x14ac:dyDescent="0.3">
      <c r="A346" s="593" t="s">
        <v>516</v>
      </c>
      <c r="B346" s="594" t="s">
        <v>517</v>
      </c>
      <c r="C346" s="595" t="s">
        <v>530</v>
      </c>
      <c r="D346" s="596" t="s">
        <v>2176</v>
      </c>
      <c r="E346" s="595" t="s">
        <v>539</v>
      </c>
      <c r="F346" s="596" t="s">
        <v>2178</v>
      </c>
      <c r="G346" s="595" t="s">
        <v>555</v>
      </c>
      <c r="H346" s="595" t="s">
        <v>756</v>
      </c>
      <c r="I346" s="595" t="s">
        <v>757</v>
      </c>
      <c r="J346" s="595" t="s">
        <v>758</v>
      </c>
      <c r="K346" s="595" t="s">
        <v>759</v>
      </c>
      <c r="L346" s="597">
        <v>77.074999999999989</v>
      </c>
      <c r="M346" s="597">
        <v>2</v>
      </c>
      <c r="N346" s="598">
        <v>154.14999999999998</v>
      </c>
    </row>
    <row r="347" spans="1:14" ht="14.4" customHeight="1" x14ac:dyDescent="0.3">
      <c r="A347" s="593" t="s">
        <v>516</v>
      </c>
      <c r="B347" s="594" t="s">
        <v>517</v>
      </c>
      <c r="C347" s="595" t="s">
        <v>530</v>
      </c>
      <c r="D347" s="596" t="s">
        <v>2176</v>
      </c>
      <c r="E347" s="595" t="s">
        <v>539</v>
      </c>
      <c r="F347" s="596" t="s">
        <v>2178</v>
      </c>
      <c r="G347" s="595" t="s">
        <v>555</v>
      </c>
      <c r="H347" s="595" t="s">
        <v>760</v>
      </c>
      <c r="I347" s="595" t="s">
        <v>761</v>
      </c>
      <c r="J347" s="595" t="s">
        <v>762</v>
      </c>
      <c r="K347" s="595" t="s">
        <v>763</v>
      </c>
      <c r="L347" s="597">
        <v>157.93961285757135</v>
      </c>
      <c r="M347" s="597">
        <v>3</v>
      </c>
      <c r="N347" s="598">
        <v>473.81883857271407</v>
      </c>
    </row>
    <row r="348" spans="1:14" ht="14.4" customHeight="1" x14ac:dyDescent="0.3">
      <c r="A348" s="593" t="s">
        <v>516</v>
      </c>
      <c r="B348" s="594" t="s">
        <v>517</v>
      </c>
      <c r="C348" s="595" t="s">
        <v>530</v>
      </c>
      <c r="D348" s="596" t="s">
        <v>2176</v>
      </c>
      <c r="E348" s="595" t="s">
        <v>539</v>
      </c>
      <c r="F348" s="596" t="s">
        <v>2178</v>
      </c>
      <c r="G348" s="595" t="s">
        <v>555</v>
      </c>
      <c r="H348" s="595" t="s">
        <v>1623</v>
      </c>
      <c r="I348" s="595" t="s">
        <v>1624</v>
      </c>
      <c r="J348" s="595" t="s">
        <v>1625</v>
      </c>
      <c r="K348" s="595" t="s">
        <v>1626</v>
      </c>
      <c r="L348" s="597">
        <v>161.82000000000002</v>
      </c>
      <c r="M348" s="597">
        <v>1</v>
      </c>
      <c r="N348" s="598">
        <v>161.82000000000002</v>
      </c>
    </row>
    <row r="349" spans="1:14" ht="14.4" customHeight="1" x14ac:dyDescent="0.3">
      <c r="A349" s="593" t="s">
        <v>516</v>
      </c>
      <c r="B349" s="594" t="s">
        <v>517</v>
      </c>
      <c r="C349" s="595" t="s">
        <v>530</v>
      </c>
      <c r="D349" s="596" t="s">
        <v>2176</v>
      </c>
      <c r="E349" s="595" t="s">
        <v>539</v>
      </c>
      <c r="F349" s="596" t="s">
        <v>2178</v>
      </c>
      <c r="G349" s="595" t="s">
        <v>555</v>
      </c>
      <c r="H349" s="595" t="s">
        <v>1627</v>
      </c>
      <c r="I349" s="595" t="s">
        <v>1628</v>
      </c>
      <c r="J349" s="595" t="s">
        <v>1629</v>
      </c>
      <c r="K349" s="595" t="s">
        <v>1630</v>
      </c>
      <c r="L349" s="597">
        <v>226.73066070835355</v>
      </c>
      <c r="M349" s="597">
        <v>1</v>
      </c>
      <c r="N349" s="598">
        <v>226.73066070835355</v>
      </c>
    </row>
    <row r="350" spans="1:14" ht="14.4" customHeight="1" x14ac:dyDescent="0.3">
      <c r="A350" s="593" t="s">
        <v>516</v>
      </c>
      <c r="B350" s="594" t="s">
        <v>517</v>
      </c>
      <c r="C350" s="595" t="s">
        <v>530</v>
      </c>
      <c r="D350" s="596" t="s">
        <v>2176</v>
      </c>
      <c r="E350" s="595" t="s">
        <v>539</v>
      </c>
      <c r="F350" s="596" t="s">
        <v>2178</v>
      </c>
      <c r="G350" s="595" t="s">
        <v>555</v>
      </c>
      <c r="H350" s="595" t="s">
        <v>1631</v>
      </c>
      <c r="I350" s="595" t="s">
        <v>1632</v>
      </c>
      <c r="J350" s="595" t="s">
        <v>1633</v>
      </c>
      <c r="K350" s="595" t="s">
        <v>1634</v>
      </c>
      <c r="L350" s="597">
        <v>110.88999999999997</v>
      </c>
      <c r="M350" s="597">
        <v>2</v>
      </c>
      <c r="N350" s="598">
        <v>221.77999999999994</v>
      </c>
    </row>
    <row r="351" spans="1:14" ht="14.4" customHeight="1" x14ac:dyDescent="0.3">
      <c r="A351" s="593" t="s">
        <v>516</v>
      </c>
      <c r="B351" s="594" t="s">
        <v>517</v>
      </c>
      <c r="C351" s="595" t="s">
        <v>530</v>
      </c>
      <c r="D351" s="596" t="s">
        <v>2176</v>
      </c>
      <c r="E351" s="595" t="s">
        <v>539</v>
      </c>
      <c r="F351" s="596" t="s">
        <v>2178</v>
      </c>
      <c r="G351" s="595" t="s">
        <v>555</v>
      </c>
      <c r="H351" s="595" t="s">
        <v>772</v>
      </c>
      <c r="I351" s="595" t="s">
        <v>773</v>
      </c>
      <c r="J351" s="595" t="s">
        <v>774</v>
      </c>
      <c r="K351" s="595" t="s">
        <v>775</v>
      </c>
      <c r="L351" s="597">
        <v>193.8</v>
      </c>
      <c r="M351" s="597">
        <v>1</v>
      </c>
      <c r="N351" s="598">
        <v>193.8</v>
      </c>
    </row>
    <row r="352" spans="1:14" ht="14.4" customHeight="1" x14ac:dyDescent="0.3">
      <c r="A352" s="593" t="s">
        <v>516</v>
      </c>
      <c r="B352" s="594" t="s">
        <v>517</v>
      </c>
      <c r="C352" s="595" t="s">
        <v>530</v>
      </c>
      <c r="D352" s="596" t="s">
        <v>2176</v>
      </c>
      <c r="E352" s="595" t="s">
        <v>539</v>
      </c>
      <c r="F352" s="596" t="s">
        <v>2178</v>
      </c>
      <c r="G352" s="595" t="s">
        <v>555</v>
      </c>
      <c r="H352" s="595" t="s">
        <v>784</v>
      </c>
      <c r="I352" s="595" t="s">
        <v>785</v>
      </c>
      <c r="J352" s="595" t="s">
        <v>786</v>
      </c>
      <c r="K352" s="595" t="s">
        <v>787</v>
      </c>
      <c r="L352" s="597">
        <v>376.41349320346109</v>
      </c>
      <c r="M352" s="597">
        <v>15</v>
      </c>
      <c r="N352" s="598">
        <v>5646.2023980519161</v>
      </c>
    </row>
    <row r="353" spans="1:14" ht="14.4" customHeight="1" x14ac:dyDescent="0.3">
      <c r="A353" s="593" t="s">
        <v>516</v>
      </c>
      <c r="B353" s="594" t="s">
        <v>517</v>
      </c>
      <c r="C353" s="595" t="s">
        <v>530</v>
      </c>
      <c r="D353" s="596" t="s">
        <v>2176</v>
      </c>
      <c r="E353" s="595" t="s">
        <v>539</v>
      </c>
      <c r="F353" s="596" t="s">
        <v>2178</v>
      </c>
      <c r="G353" s="595" t="s">
        <v>555</v>
      </c>
      <c r="H353" s="595" t="s">
        <v>1635</v>
      </c>
      <c r="I353" s="595" t="s">
        <v>1636</v>
      </c>
      <c r="J353" s="595" t="s">
        <v>1637</v>
      </c>
      <c r="K353" s="595" t="s">
        <v>1638</v>
      </c>
      <c r="L353" s="597">
        <v>105.59999999999994</v>
      </c>
      <c r="M353" s="597">
        <v>4</v>
      </c>
      <c r="N353" s="598">
        <v>422.39999999999975</v>
      </c>
    </row>
    <row r="354" spans="1:14" ht="14.4" customHeight="1" x14ac:dyDescent="0.3">
      <c r="A354" s="593" t="s">
        <v>516</v>
      </c>
      <c r="B354" s="594" t="s">
        <v>517</v>
      </c>
      <c r="C354" s="595" t="s">
        <v>530</v>
      </c>
      <c r="D354" s="596" t="s">
        <v>2176</v>
      </c>
      <c r="E354" s="595" t="s">
        <v>539</v>
      </c>
      <c r="F354" s="596" t="s">
        <v>2178</v>
      </c>
      <c r="G354" s="595" t="s">
        <v>555</v>
      </c>
      <c r="H354" s="595" t="s">
        <v>1639</v>
      </c>
      <c r="I354" s="595" t="s">
        <v>1640</v>
      </c>
      <c r="J354" s="595" t="s">
        <v>1641</v>
      </c>
      <c r="K354" s="595" t="s">
        <v>1642</v>
      </c>
      <c r="L354" s="597">
        <v>73.589999999999989</v>
      </c>
      <c r="M354" s="597">
        <v>2</v>
      </c>
      <c r="N354" s="598">
        <v>147.17999999999998</v>
      </c>
    </row>
    <row r="355" spans="1:14" ht="14.4" customHeight="1" x14ac:dyDescent="0.3">
      <c r="A355" s="593" t="s">
        <v>516</v>
      </c>
      <c r="B355" s="594" t="s">
        <v>517</v>
      </c>
      <c r="C355" s="595" t="s">
        <v>530</v>
      </c>
      <c r="D355" s="596" t="s">
        <v>2176</v>
      </c>
      <c r="E355" s="595" t="s">
        <v>539</v>
      </c>
      <c r="F355" s="596" t="s">
        <v>2178</v>
      </c>
      <c r="G355" s="595" t="s">
        <v>555</v>
      </c>
      <c r="H355" s="595" t="s">
        <v>796</v>
      </c>
      <c r="I355" s="595" t="s">
        <v>797</v>
      </c>
      <c r="J355" s="595" t="s">
        <v>798</v>
      </c>
      <c r="K355" s="595" t="s">
        <v>799</v>
      </c>
      <c r="L355" s="597">
        <v>169.64016735531101</v>
      </c>
      <c r="M355" s="597">
        <v>1</v>
      </c>
      <c r="N355" s="598">
        <v>169.64016735531101</v>
      </c>
    </row>
    <row r="356" spans="1:14" ht="14.4" customHeight="1" x14ac:dyDescent="0.3">
      <c r="A356" s="593" t="s">
        <v>516</v>
      </c>
      <c r="B356" s="594" t="s">
        <v>517</v>
      </c>
      <c r="C356" s="595" t="s">
        <v>530</v>
      </c>
      <c r="D356" s="596" t="s">
        <v>2176</v>
      </c>
      <c r="E356" s="595" t="s">
        <v>539</v>
      </c>
      <c r="F356" s="596" t="s">
        <v>2178</v>
      </c>
      <c r="G356" s="595" t="s">
        <v>555</v>
      </c>
      <c r="H356" s="595" t="s">
        <v>1643</v>
      </c>
      <c r="I356" s="595" t="s">
        <v>1644</v>
      </c>
      <c r="J356" s="595" t="s">
        <v>806</v>
      </c>
      <c r="K356" s="595" t="s">
        <v>1645</v>
      </c>
      <c r="L356" s="597">
        <v>124.41505325594454</v>
      </c>
      <c r="M356" s="597">
        <v>4</v>
      </c>
      <c r="N356" s="598">
        <v>497.66021302377817</v>
      </c>
    </row>
    <row r="357" spans="1:14" ht="14.4" customHeight="1" x14ac:dyDescent="0.3">
      <c r="A357" s="593" t="s">
        <v>516</v>
      </c>
      <c r="B357" s="594" t="s">
        <v>517</v>
      </c>
      <c r="C357" s="595" t="s">
        <v>530</v>
      </c>
      <c r="D357" s="596" t="s">
        <v>2176</v>
      </c>
      <c r="E357" s="595" t="s">
        <v>539</v>
      </c>
      <c r="F357" s="596" t="s">
        <v>2178</v>
      </c>
      <c r="G357" s="595" t="s">
        <v>555</v>
      </c>
      <c r="H357" s="595" t="s">
        <v>804</v>
      </c>
      <c r="I357" s="595" t="s">
        <v>805</v>
      </c>
      <c r="J357" s="595" t="s">
        <v>806</v>
      </c>
      <c r="K357" s="595" t="s">
        <v>807</v>
      </c>
      <c r="L357" s="597">
        <v>140.50303138650798</v>
      </c>
      <c r="M357" s="597">
        <v>10</v>
      </c>
      <c r="N357" s="598">
        <v>1405.0303138650797</v>
      </c>
    </row>
    <row r="358" spans="1:14" ht="14.4" customHeight="1" x14ac:dyDescent="0.3">
      <c r="A358" s="593" t="s">
        <v>516</v>
      </c>
      <c r="B358" s="594" t="s">
        <v>517</v>
      </c>
      <c r="C358" s="595" t="s">
        <v>530</v>
      </c>
      <c r="D358" s="596" t="s">
        <v>2176</v>
      </c>
      <c r="E358" s="595" t="s">
        <v>539</v>
      </c>
      <c r="F358" s="596" t="s">
        <v>2178</v>
      </c>
      <c r="G358" s="595" t="s">
        <v>555</v>
      </c>
      <c r="H358" s="595" t="s">
        <v>816</v>
      </c>
      <c r="I358" s="595" t="s">
        <v>817</v>
      </c>
      <c r="J358" s="595" t="s">
        <v>818</v>
      </c>
      <c r="K358" s="595" t="s">
        <v>819</v>
      </c>
      <c r="L358" s="597">
        <v>46.761704556286901</v>
      </c>
      <c r="M358" s="597">
        <v>18</v>
      </c>
      <c r="N358" s="598">
        <v>841.71068201316416</v>
      </c>
    </row>
    <row r="359" spans="1:14" ht="14.4" customHeight="1" x14ac:dyDescent="0.3">
      <c r="A359" s="593" t="s">
        <v>516</v>
      </c>
      <c r="B359" s="594" t="s">
        <v>517</v>
      </c>
      <c r="C359" s="595" t="s">
        <v>530</v>
      </c>
      <c r="D359" s="596" t="s">
        <v>2176</v>
      </c>
      <c r="E359" s="595" t="s">
        <v>539</v>
      </c>
      <c r="F359" s="596" t="s">
        <v>2178</v>
      </c>
      <c r="G359" s="595" t="s">
        <v>555</v>
      </c>
      <c r="H359" s="595" t="s">
        <v>824</v>
      </c>
      <c r="I359" s="595" t="s">
        <v>825</v>
      </c>
      <c r="J359" s="595" t="s">
        <v>826</v>
      </c>
      <c r="K359" s="595" t="s">
        <v>827</v>
      </c>
      <c r="L359" s="597">
        <v>92.575000000000017</v>
      </c>
      <c r="M359" s="597">
        <v>4</v>
      </c>
      <c r="N359" s="598">
        <v>370.30000000000007</v>
      </c>
    </row>
    <row r="360" spans="1:14" ht="14.4" customHeight="1" x14ac:dyDescent="0.3">
      <c r="A360" s="593" t="s">
        <v>516</v>
      </c>
      <c r="B360" s="594" t="s">
        <v>517</v>
      </c>
      <c r="C360" s="595" t="s">
        <v>530</v>
      </c>
      <c r="D360" s="596" t="s">
        <v>2176</v>
      </c>
      <c r="E360" s="595" t="s">
        <v>539</v>
      </c>
      <c r="F360" s="596" t="s">
        <v>2178</v>
      </c>
      <c r="G360" s="595" t="s">
        <v>555</v>
      </c>
      <c r="H360" s="595" t="s">
        <v>1646</v>
      </c>
      <c r="I360" s="595" t="s">
        <v>1647</v>
      </c>
      <c r="J360" s="595" t="s">
        <v>1648</v>
      </c>
      <c r="K360" s="595" t="s">
        <v>1649</v>
      </c>
      <c r="L360" s="597">
        <v>47.590029434387446</v>
      </c>
      <c r="M360" s="597">
        <v>4</v>
      </c>
      <c r="N360" s="598">
        <v>190.36011773754979</v>
      </c>
    </row>
    <row r="361" spans="1:14" ht="14.4" customHeight="1" x14ac:dyDescent="0.3">
      <c r="A361" s="593" t="s">
        <v>516</v>
      </c>
      <c r="B361" s="594" t="s">
        <v>517</v>
      </c>
      <c r="C361" s="595" t="s">
        <v>530</v>
      </c>
      <c r="D361" s="596" t="s">
        <v>2176</v>
      </c>
      <c r="E361" s="595" t="s">
        <v>539</v>
      </c>
      <c r="F361" s="596" t="s">
        <v>2178</v>
      </c>
      <c r="G361" s="595" t="s">
        <v>555</v>
      </c>
      <c r="H361" s="595" t="s">
        <v>828</v>
      </c>
      <c r="I361" s="595" t="s">
        <v>828</v>
      </c>
      <c r="J361" s="595" t="s">
        <v>662</v>
      </c>
      <c r="K361" s="595" t="s">
        <v>829</v>
      </c>
      <c r="L361" s="597">
        <v>106.98</v>
      </c>
      <c r="M361" s="597">
        <v>1</v>
      </c>
      <c r="N361" s="598">
        <v>106.98</v>
      </c>
    </row>
    <row r="362" spans="1:14" ht="14.4" customHeight="1" x14ac:dyDescent="0.3">
      <c r="A362" s="593" t="s">
        <v>516</v>
      </c>
      <c r="B362" s="594" t="s">
        <v>517</v>
      </c>
      <c r="C362" s="595" t="s">
        <v>530</v>
      </c>
      <c r="D362" s="596" t="s">
        <v>2176</v>
      </c>
      <c r="E362" s="595" t="s">
        <v>539</v>
      </c>
      <c r="F362" s="596" t="s">
        <v>2178</v>
      </c>
      <c r="G362" s="595" t="s">
        <v>555</v>
      </c>
      <c r="H362" s="595" t="s">
        <v>834</v>
      </c>
      <c r="I362" s="595" t="s">
        <v>835</v>
      </c>
      <c r="J362" s="595" t="s">
        <v>832</v>
      </c>
      <c r="K362" s="595" t="s">
        <v>836</v>
      </c>
      <c r="L362" s="597">
        <v>292.47022499679878</v>
      </c>
      <c r="M362" s="597">
        <v>4</v>
      </c>
      <c r="N362" s="598">
        <v>1169.8808999871951</v>
      </c>
    </row>
    <row r="363" spans="1:14" ht="14.4" customHeight="1" x14ac:dyDescent="0.3">
      <c r="A363" s="593" t="s">
        <v>516</v>
      </c>
      <c r="B363" s="594" t="s">
        <v>517</v>
      </c>
      <c r="C363" s="595" t="s">
        <v>530</v>
      </c>
      <c r="D363" s="596" t="s">
        <v>2176</v>
      </c>
      <c r="E363" s="595" t="s">
        <v>539</v>
      </c>
      <c r="F363" s="596" t="s">
        <v>2178</v>
      </c>
      <c r="G363" s="595" t="s">
        <v>555</v>
      </c>
      <c r="H363" s="595" t="s">
        <v>841</v>
      </c>
      <c r="I363" s="595" t="s">
        <v>842</v>
      </c>
      <c r="J363" s="595" t="s">
        <v>843</v>
      </c>
      <c r="K363" s="595" t="s">
        <v>844</v>
      </c>
      <c r="L363" s="597">
        <v>392.88947595080515</v>
      </c>
      <c r="M363" s="597">
        <v>68</v>
      </c>
      <c r="N363" s="598">
        <v>26716.484364654749</v>
      </c>
    </row>
    <row r="364" spans="1:14" ht="14.4" customHeight="1" x14ac:dyDescent="0.3">
      <c r="A364" s="593" t="s">
        <v>516</v>
      </c>
      <c r="B364" s="594" t="s">
        <v>517</v>
      </c>
      <c r="C364" s="595" t="s">
        <v>530</v>
      </c>
      <c r="D364" s="596" t="s">
        <v>2176</v>
      </c>
      <c r="E364" s="595" t="s">
        <v>539</v>
      </c>
      <c r="F364" s="596" t="s">
        <v>2178</v>
      </c>
      <c r="G364" s="595" t="s">
        <v>555</v>
      </c>
      <c r="H364" s="595" t="s">
        <v>1650</v>
      </c>
      <c r="I364" s="595" t="s">
        <v>1651</v>
      </c>
      <c r="J364" s="595" t="s">
        <v>1652</v>
      </c>
      <c r="K364" s="595" t="s">
        <v>1653</v>
      </c>
      <c r="L364" s="597">
        <v>91.569999999999951</v>
      </c>
      <c r="M364" s="597">
        <v>1</v>
      </c>
      <c r="N364" s="598">
        <v>91.569999999999951</v>
      </c>
    </row>
    <row r="365" spans="1:14" ht="14.4" customHeight="1" x14ac:dyDescent="0.3">
      <c r="A365" s="593" t="s">
        <v>516</v>
      </c>
      <c r="B365" s="594" t="s">
        <v>517</v>
      </c>
      <c r="C365" s="595" t="s">
        <v>530</v>
      </c>
      <c r="D365" s="596" t="s">
        <v>2176</v>
      </c>
      <c r="E365" s="595" t="s">
        <v>539</v>
      </c>
      <c r="F365" s="596" t="s">
        <v>2178</v>
      </c>
      <c r="G365" s="595" t="s">
        <v>555</v>
      </c>
      <c r="H365" s="595" t="s">
        <v>864</v>
      </c>
      <c r="I365" s="595" t="s">
        <v>865</v>
      </c>
      <c r="J365" s="595" t="s">
        <v>866</v>
      </c>
      <c r="K365" s="595" t="s">
        <v>867</v>
      </c>
      <c r="L365" s="597">
        <v>226.84119953938861</v>
      </c>
      <c r="M365" s="597">
        <v>125</v>
      </c>
      <c r="N365" s="598">
        <v>28355.149942423577</v>
      </c>
    </row>
    <row r="366" spans="1:14" ht="14.4" customHeight="1" x14ac:dyDescent="0.3">
      <c r="A366" s="593" t="s">
        <v>516</v>
      </c>
      <c r="B366" s="594" t="s">
        <v>517</v>
      </c>
      <c r="C366" s="595" t="s">
        <v>530</v>
      </c>
      <c r="D366" s="596" t="s">
        <v>2176</v>
      </c>
      <c r="E366" s="595" t="s">
        <v>539</v>
      </c>
      <c r="F366" s="596" t="s">
        <v>2178</v>
      </c>
      <c r="G366" s="595" t="s">
        <v>555</v>
      </c>
      <c r="H366" s="595" t="s">
        <v>873</v>
      </c>
      <c r="I366" s="595" t="s">
        <v>874</v>
      </c>
      <c r="J366" s="595" t="s">
        <v>875</v>
      </c>
      <c r="K366" s="595" t="s">
        <v>876</v>
      </c>
      <c r="L366" s="597">
        <v>153.29504950823562</v>
      </c>
      <c r="M366" s="597">
        <v>8</v>
      </c>
      <c r="N366" s="598">
        <v>1226.360396065885</v>
      </c>
    </row>
    <row r="367" spans="1:14" ht="14.4" customHeight="1" x14ac:dyDescent="0.3">
      <c r="A367" s="593" t="s">
        <v>516</v>
      </c>
      <c r="B367" s="594" t="s">
        <v>517</v>
      </c>
      <c r="C367" s="595" t="s">
        <v>530</v>
      </c>
      <c r="D367" s="596" t="s">
        <v>2176</v>
      </c>
      <c r="E367" s="595" t="s">
        <v>539</v>
      </c>
      <c r="F367" s="596" t="s">
        <v>2178</v>
      </c>
      <c r="G367" s="595" t="s">
        <v>555</v>
      </c>
      <c r="H367" s="595" t="s">
        <v>879</v>
      </c>
      <c r="I367" s="595" t="s">
        <v>199</v>
      </c>
      <c r="J367" s="595" t="s">
        <v>880</v>
      </c>
      <c r="K367" s="595"/>
      <c r="L367" s="597">
        <v>181.8395965170657</v>
      </c>
      <c r="M367" s="597">
        <v>1</v>
      </c>
      <c r="N367" s="598">
        <v>181.8395965170657</v>
      </c>
    </row>
    <row r="368" spans="1:14" ht="14.4" customHeight="1" x14ac:dyDescent="0.3">
      <c r="A368" s="593" t="s">
        <v>516</v>
      </c>
      <c r="B368" s="594" t="s">
        <v>517</v>
      </c>
      <c r="C368" s="595" t="s">
        <v>530</v>
      </c>
      <c r="D368" s="596" t="s">
        <v>2176</v>
      </c>
      <c r="E368" s="595" t="s">
        <v>539</v>
      </c>
      <c r="F368" s="596" t="s">
        <v>2178</v>
      </c>
      <c r="G368" s="595" t="s">
        <v>555</v>
      </c>
      <c r="H368" s="595" t="s">
        <v>1654</v>
      </c>
      <c r="I368" s="595" t="s">
        <v>199</v>
      </c>
      <c r="J368" s="595" t="s">
        <v>1655</v>
      </c>
      <c r="K368" s="595"/>
      <c r="L368" s="597">
        <v>147.15249999999997</v>
      </c>
      <c r="M368" s="597">
        <v>4</v>
      </c>
      <c r="N368" s="598">
        <v>588.6099999999999</v>
      </c>
    </row>
    <row r="369" spans="1:14" ht="14.4" customHeight="1" x14ac:dyDescent="0.3">
      <c r="A369" s="593" t="s">
        <v>516</v>
      </c>
      <c r="B369" s="594" t="s">
        <v>517</v>
      </c>
      <c r="C369" s="595" t="s">
        <v>530</v>
      </c>
      <c r="D369" s="596" t="s">
        <v>2176</v>
      </c>
      <c r="E369" s="595" t="s">
        <v>539</v>
      </c>
      <c r="F369" s="596" t="s">
        <v>2178</v>
      </c>
      <c r="G369" s="595" t="s">
        <v>555</v>
      </c>
      <c r="H369" s="595" t="s">
        <v>881</v>
      </c>
      <c r="I369" s="595" t="s">
        <v>199</v>
      </c>
      <c r="J369" s="595" t="s">
        <v>882</v>
      </c>
      <c r="K369" s="595"/>
      <c r="L369" s="597">
        <v>98.394992256573019</v>
      </c>
      <c r="M369" s="597">
        <v>24</v>
      </c>
      <c r="N369" s="598">
        <v>2361.4798141577526</v>
      </c>
    </row>
    <row r="370" spans="1:14" ht="14.4" customHeight="1" x14ac:dyDescent="0.3">
      <c r="A370" s="593" t="s">
        <v>516</v>
      </c>
      <c r="B370" s="594" t="s">
        <v>517</v>
      </c>
      <c r="C370" s="595" t="s">
        <v>530</v>
      </c>
      <c r="D370" s="596" t="s">
        <v>2176</v>
      </c>
      <c r="E370" s="595" t="s">
        <v>539</v>
      </c>
      <c r="F370" s="596" t="s">
        <v>2178</v>
      </c>
      <c r="G370" s="595" t="s">
        <v>555</v>
      </c>
      <c r="H370" s="595" t="s">
        <v>1656</v>
      </c>
      <c r="I370" s="595" t="s">
        <v>1657</v>
      </c>
      <c r="J370" s="595" t="s">
        <v>1658</v>
      </c>
      <c r="K370" s="595" t="s">
        <v>1659</v>
      </c>
      <c r="L370" s="597">
        <v>70.208474315013333</v>
      </c>
      <c r="M370" s="597">
        <v>14</v>
      </c>
      <c r="N370" s="598">
        <v>982.91864041018675</v>
      </c>
    </row>
    <row r="371" spans="1:14" ht="14.4" customHeight="1" x14ac:dyDescent="0.3">
      <c r="A371" s="593" t="s">
        <v>516</v>
      </c>
      <c r="B371" s="594" t="s">
        <v>517</v>
      </c>
      <c r="C371" s="595" t="s">
        <v>530</v>
      </c>
      <c r="D371" s="596" t="s">
        <v>2176</v>
      </c>
      <c r="E371" s="595" t="s">
        <v>539</v>
      </c>
      <c r="F371" s="596" t="s">
        <v>2178</v>
      </c>
      <c r="G371" s="595" t="s">
        <v>555</v>
      </c>
      <c r="H371" s="595" t="s">
        <v>1660</v>
      </c>
      <c r="I371" s="595" t="s">
        <v>199</v>
      </c>
      <c r="J371" s="595" t="s">
        <v>1661</v>
      </c>
      <c r="K371" s="595" t="s">
        <v>1662</v>
      </c>
      <c r="L371" s="597">
        <v>1440.12</v>
      </c>
      <c r="M371" s="597">
        <v>3</v>
      </c>
      <c r="N371" s="598">
        <v>4320.3599999999997</v>
      </c>
    </row>
    <row r="372" spans="1:14" ht="14.4" customHeight="1" x14ac:dyDescent="0.3">
      <c r="A372" s="593" t="s">
        <v>516</v>
      </c>
      <c r="B372" s="594" t="s">
        <v>517</v>
      </c>
      <c r="C372" s="595" t="s">
        <v>530</v>
      </c>
      <c r="D372" s="596" t="s">
        <v>2176</v>
      </c>
      <c r="E372" s="595" t="s">
        <v>539</v>
      </c>
      <c r="F372" s="596" t="s">
        <v>2178</v>
      </c>
      <c r="G372" s="595" t="s">
        <v>555</v>
      </c>
      <c r="H372" s="595" t="s">
        <v>891</v>
      </c>
      <c r="I372" s="595" t="s">
        <v>892</v>
      </c>
      <c r="J372" s="595" t="s">
        <v>862</v>
      </c>
      <c r="K372" s="595" t="s">
        <v>893</v>
      </c>
      <c r="L372" s="597">
        <v>59.400107660716003</v>
      </c>
      <c r="M372" s="597">
        <v>8</v>
      </c>
      <c r="N372" s="598">
        <v>475.20086128572802</v>
      </c>
    </row>
    <row r="373" spans="1:14" ht="14.4" customHeight="1" x14ac:dyDescent="0.3">
      <c r="A373" s="593" t="s">
        <v>516</v>
      </c>
      <c r="B373" s="594" t="s">
        <v>517</v>
      </c>
      <c r="C373" s="595" t="s">
        <v>530</v>
      </c>
      <c r="D373" s="596" t="s">
        <v>2176</v>
      </c>
      <c r="E373" s="595" t="s">
        <v>539</v>
      </c>
      <c r="F373" s="596" t="s">
        <v>2178</v>
      </c>
      <c r="G373" s="595" t="s">
        <v>555</v>
      </c>
      <c r="H373" s="595" t="s">
        <v>913</v>
      </c>
      <c r="I373" s="595" t="s">
        <v>914</v>
      </c>
      <c r="J373" s="595" t="s">
        <v>915</v>
      </c>
      <c r="K373" s="595"/>
      <c r="L373" s="597">
        <v>139.97051526837436</v>
      </c>
      <c r="M373" s="597">
        <v>117</v>
      </c>
      <c r="N373" s="598">
        <v>16376.550286399799</v>
      </c>
    </row>
    <row r="374" spans="1:14" ht="14.4" customHeight="1" x14ac:dyDescent="0.3">
      <c r="A374" s="593" t="s">
        <v>516</v>
      </c>
      <c r="B374" s="594" t="s">
        <v>517</v>
      </c>
      <c r="C374" s="595" t="s">
        <v>530</v>
      </c>
      <c r="D374" s="596" t="s">
        <v>2176</v>
      </c>
      <c r="E374" s="595" t="s">
        <v>539</v>
      </c>
      <c r="F374" s="596" t="s">
        <v>2178</v>
      </c>
      <c r="G374" s="595" t="s">
        <v>555</v>
      </c>
      <c r="H374" s="595" t="s">
        <v>920</v>
      </c>
      <c r="I374" s="595" t="s">
        <v>921</v>
      </c>
      <c r="J374" s="595" t="s">
        <v>922</v>
      </c>
      <c r="K374" s="595" t="s">
        <v>923</v>
      </c>
      <c r="L374" s="597">
        <v>668.12</v>
      </c>
      <c r="M374" s="597">
        <v>2</v>
      </c>
      <c r="N374" s="598">
        <v>1336.24</v>
      </c>
    </row>
    <row r="375" spans="1:14" ht="14.4" customHeight="1" x14ac:dyDescent="0.3">
      <c r="A375" s="593" t="s">
        <v>516</v>
      </c>
      <c r="B375" s="594" t="s">
        <v>517</v>
      </c>
      <c r="C375" s="595" t="s">
        <v>530</v>
      </c>
      <c r="D375" s="596" t="s">
        <v>2176</v>
      </c>
      <c r="E375" s="595" t="s">
        <v>539</v>
      </c>
      <c r="F375" s="596" t="s">
        <v>2178</v>
      </c>
      <c r="G375" s="595" t="s">
        <v>555</v>
      </c>
      <c r="H375" s="595" t="s">
        <v>924</v>
      </c>
      <c r="I375" s="595" t="s">
        <v>925</v>
      </c>
      <c r="J375" s="595" t="s">
        <v>926</v>
      </c>
      <c r="K375" s="595" t="s">
        <v>927</v>
      </c>
      <c r="L375" s="597">
        <v>71.670000000000016</v>
      </c>
      <c r="M375" s="597">
        <v>1</v>
      </c>
      <c r="N375" s="598">
        <v>71.670000000000016</v>
      </c>
    </row>
    <row r="376" spans="1:14" ht="14.4" customHeight="1" x14ac:dyDescent="0.3">
      <c r="A376" s="593" t="s">
        <v>516</v>
      </c>
      <c r="B376" s="594" t="s">
        <v>517</v>
      </c>
      <c r="C376" s="595" t="s">
        <v>530</v>
      </c>
      <c r="D376" s="596" t="s">
        <v>2176</v>
      </c>
      <c r="E376" s="595" t="s">
        <v>539</v>
      </c>
      <c r="F376" s="596" t="s">
        <v>2178</v>
      </c>
      <c r="G376" s="595" t="s">
        <v>555</v>
      </c>
      <c r="H376" s="595" t="s">
        <v>928</v>
      </c>
      <c r="I376" s="595" t="s">
        <v>929</v>
      </c>
      <c r="J376" s="595" t="s">
        <v>930</v>
      </c>
      <c r="K376" s="595" t="s">
        <v>931</v>
      </c>
      <c r="L376" s="597">
        <v>59.21</v>
      </c>
      <c r="M376" s="597">
        <v>2</v>
      </c>
      <c r="N376" s="598">
        <v>118.42</v>
      </c>
    </row>
    <row r="377" spans="1:14" ht="14.4" customHeight="1" x14ac:dyDescent="0.3">
      <c r="A377" s="593" t="s">
        <v>516</v>
      </c>
      <c r="B377" s="594" t="s">
        <v>517</v>
      </c>
      <c r="C377" s="595" t="s">
        <v>530</v>
      </c>
      <c r="D377" s="596" t="s">
        <v>2176</v>
      </c>
      <c r="E377" s="595" t="s">
        <v>539</v>
      </c>
      <c r="F377" s="596" t="s">
        <v>2178</v>
      </c>
      <c r="G377" s="595" t="s">
        <v>555</v>
      </c>
      <c r="H377" s="595" t="s">
        <v>940</v>
      </c>
      <c r="I377" s="595" t="s">
        <v>941</v>
      </c>
      <c r="J377" s="595" t="s">
        <v>942</v>
      </c>
      <c r="K377" s="595" t="s">
        <v>943</v>
      </c>
      <c r="L377" s="597">
        <v>61.379969917758309</v>
      </c>
      <c r="M377" s="597">
        <v>94</v>
      </c>
      <c r="N377" s="598">
        <v>5769.717172269281</v>
      </c>
    </row>
    <row r="378" spans="1:14" ht="14.4" customHeight="1" x14ac:dyDescent="0.3">
      <c r="A378" s="593" t="s">
        <v>516</v>
      </c>
      <c r="B378" s="594" t="s">
        <v>517</v>
      </c>
      <c r="C378" s="595" t="s">
        <v>530</v>
      </c>
      <c r="D378" s="596" t="s">
        <v>2176</v>
      </c>
      <c r="E378" s="595" t="s">
        <v>539</v>
      </c>
      <c r="F378" s="596" t="s">
        <v>2178</v>
      </c>
      <c r="G378" s="595" t="s">
        <v>555</v>
      </c>
      <c r="H378" s="595" t="s">
        <v>1663</v>
      </c>
      <c r="I378" s="595" t="s">
        <v>1664</v>
      </c>
      <c r="J378" s="595" t="s">
        <v>953</v>
      </c>
      <c r="K378" s="595" t="s">
        <v>1665</v>
      </c>
      <c r="L378" s="597">
        <v>150.82999999999996</v>
      </c>
      <c r="M378" s="597">
        <v>2</v>
      </c>
      <c r="N378" s="598">
        <v>301.65999999999991</v>
      </c>
    </row>
    <row r="379" spans="1:14" ht="14.4" customHeight="1" x14ac:dyDescent="0.3">
      <c r="A379" s="593" t="s">
        <v>516</v>
      </c>
      <c r="B379" s="594" t="s">
        <v>517</v>
      </c>
      <c r="C379" s="595" t="s">
        <v>530</v>
      </c>
      <c r="D379" s="596" t="s">
        <v>2176</v>
      </c>
      <c r="E379" s="595" t="s">
        <v>539</v>
      </c>
      <c r="F379" s="596" t="s">
        <v>2178</v>
      </c>
      <c r="G379" s="595" t="s">
        <v>555</v>
      </c>
      <c r="H379" s="595" t="s">
        <v>1666</v>
      </c>
      <c r="I379" s="595" t="s">
        <v>1667</v>
      </c>
      <c r="J379" s="595" t="s">
        <v>956</v>
      </c>
      <c r="K379" s="595" t="s">
        <v>1668</v>
      </c>
      <c r="L379" s="597">
        <v>218.08999999999995</v>
      </c>
      <c r="M379" s="597">
        <v>3</v>
      </c>
      <c r="N379" s="598">
        <v>654.26999999999987</v>
      </c>
    </row>
    <row r="380" spans="1:14" ht="14.4" customHeight="1" x14ac:dyDescent="0.3">
      <c r="A380" s="593" t="s">
        <v>516</v>
      </c>
      <c r="B380" s="594" t="s">
        <v>517</v>
      </c>
      <c r="C380" s="595" t="s">
        <v>530</v>
      </c>
      <c r="D380" s="596" t="s">
        <v>2176</v>
      </c>
      <c r="E380" s="595" t="s">
        <v>539</v>
      </c>
      <c r="F380" s="596" t="s">
        <v>2178</v>
      </c>
      <c r="G380" s="595" t="s">
        <v>555</v>
      </c>
      <c r="H380" s="595" t="s">
        <v>954</v>
      </c>
      <c r="I380" s="595" t="s">
        <v>955</v>
      </c>
      <c r="J380" s="595" t="s">
        <v>956</v>
      </c>
      <c r="K380" s="595" t="s">
        <v>957</v>
      </c>
      <c r="L380" s="597">
        <v>64.539888186662793</v>
      </c>
      <c r="M380" s="597">
        <v>3</v>
      </c>
      <c r="N380" s="598">
        <v>193.61966455998839</v>
      </c>
    </row>
    <row r="381" spans="1:14" ht="14.4" customHeight="1" x14ac:dyDescent="0.3">
      <c r="A381" s="593" t="s">
        <v>516</v>
      </c>
      <c r="B381" s="594" t="s">
        <v>517</v>
      </c>
      <c r="C381" s="595" t="s">
        <v>530</v>
      </c>
      <c r="D381" s="596" t="s">
        <v>2176</v>
      </c>
      <c r="E381" s="595" t="s">
        <v>539</v>
      </c>
      <c r="F381" s="596" t="s">
        <v>2178</v>
      </c>
      <c r="G381" s="595" t="s">
        <v>555</v>
      </c>
      <c r="H381" s="595" t="s">
        <v>1669</v>
      </c>
      <c r="I381" s="595" t="s">
        <v>199</v>
      </c>
      <c r="J381" s="595" t="s">
        <v>1670</v>
      </c>
      <c r="K381" s="595" t="s">
        <v>1671</v>
      </c>
      <c r="L381" s="597">
        <v>148.36578118304561</v>
      </c>
      <c r="M381" s="597">
        <v>16</v>
      </c>
      <c r="N381" s="598">
        <v>2373.8524989287298</v>
      </c>
    </row>
    <row r="382" spans="1:14" ht="14.4" customHeight="1" x14ac:dyDescent="0.3">
      <c r="A382" s="593" t="s">
        <v>516</v>
      </c>
      <c r="B382" s="594" t="s">
        <v>517</v>
      </c>
      <c r="C382" s="595" t="s">
        <v>530</v>
      </c>
      <c r="D382" s="596" t="s">
        <v>2176</v>
      </c>
      <c r="E382" s="595" t="s">
        <v>539</v>
      </c>
      <c r="F382" s="596" t="s">
        <v>2178</v>
      </c>
      <c r="G382" s="595" t="s">
        <v>555</v>
      </c>
      <c r="H382" s="595" t="s">
        <v>970</v>
      </c>
      <c r="I382" s="595" t="s">
        <v>971</v>
      </c>
      <c r="J382" s="595" t="s">
        <v>972</v>
      </c>
      <c r="K382" s="595" t="s">
        <v>973</v>
      </c>
      <c r="L382" s="597">
        <v>218.17799999999997</v>
      </c>
      <c r="M382" s="597">
        <v>7</v>
      </c>
      <c r="N382" s="598">
        <v>1527.2459999999999</v>
      </c>
    </row>
    <row r="383" spans="1:14" ht="14.4" customHeight="1" x14ac:dyDescent="0.3">
      <c r="A383" s="593" t="s">
        <v>516</v>
      </c>
      <c r="B383" s="594" t="s">
        <v>517</v>
      </c>
      <c r="C383" s="595" t="s">
        <v>530</v>
      </c>
      <c r="D383" s="596" t="s">
        <v>2176</v>
      </c>
      <c r="E383" s="595" t="s">
        <v>539</v>
      </c>
      <c r="F383" s="596" t="s">
        <v>2178</v>
      </c>
      <c r="G383" s="595" t="s">
        <v>555</v>
      </c>
      <c r="H383" s="595" t="s">
        <v>1672</v>
      </c>
      <c r="I383" s="595" t="s">
        <v>199</v>
      </c>
      <c r="J383" s="595" t="s">
        <v>1673</v>
      </c>
      <c r="K383" s="595"/>
      <c r="L383" s="597">
        <v>79.309007309446727</v>
      </c>
      <c r="M383" s="597">
        <v>1</v>
      </c>
      <c r="N383" s="598">
        <v>79.309007309446727</v>
      </c>
    </row>
    <row r="384" spans="1:14" ht="14.4" customHeight="1" x14ac:dyDescent="0.3">
      <c r="A384" s="593" t="s">
        <v>516</v>
      </c>
      <c r="B384" s="594" t="s">
        <v>517</v>
      </c>
      <c r="C384" s="595" t="s">
        <v>530</v>
      </c>
      <c r="D384" s="596" t="s">
        <v>2176</v>
      </c>
      <c r="E384" s="595" t="s">
        <v>539</v>
      </c>
      <c r="F384" s="596" t="s">
        <v>2178</v>
      </c>
      <c r="G384" s="595" t="s">
        <v>555</v>
      </c>
      <c r="H384" s="595" t="s">
        <v>1674</v>
      </c>
      <c r="I384" s="595" t="s">
        <v>199</v>
      </c>
      <c r="J384" s="595" t="s">
        <v>1675</v>
      </c>
      <c r="K384" s="595"/>
      <c r="L384" s="597">
        <v>150.35019013283619</v>
      </c>
      <c r="M384" s="597">
        <v>3</v>
      </c>
      <c r="N384" s="598">
        <v>451.05057039850857</v>
      </c>
    </row>
    <row r="385" spans="1:14" ht="14.4" customHeight="1" x14ac:dyDescent="0.3">
      <c r="A385" s="593" t="s">
        <v>516</v>
      </c>
      <c r="B385" s="594" t="s">
        <v>517</v>
      </c>
      <c r="C385" s="595" t="s">
        <v>530</v>
      </c>
      <c r="D385" s="596" t="s">
        <v>2176</v>
      </c>
      <c r="E385" s="595" t="s">
        <v>539</v>
      </c>
      <c r="F385" s="596" t="s">
        <v>2178</v>
      </c>
      <c r="G385" s="595" t="s">
        <v>555</v>
      </c>
      <c r="H385" s="595" t="s">
        <v>1676</v>
      </c>
      <c r="I385" s="595" t="s">
        <v>199</v>
      </c>
      <c r="J385" s="595" t="s">
        <v>1677</v>
      </c>
      <c r="K385" s="595"/>
      <c r="L385" s="597">
        <v>98.021743313672459</v>
      </c>
      <c r="M385" s="597">
        <v>8</v>
      </c>
      <c r="N385" s="598">
        <v>784.17394650937968</v>
      </c>
    </row>
    <row r="386" spans="1:14" ht="14.4" customHeight="1" x14ac:dyDescent="0.3">
      <c r="A386" s="593" t="s">
        <v>516</v>
      </c>
      <c r="B386" s="594" t="s">
        <v>517</v>
      </c>
      <c r="C386" s="595" t="s">
        <v>530</v>
      </c>
      <c r="D386" s="596" t="s">
        <v>2176</v>
      </c>
      <c r="E386" s="595" t="s">
        <v>539</v>
      </c>
      <c r="F386" s="596" t="s">
        <v>2178</v>
      </c>
      <c r="G386" s="595" t="s">
        <v>555</v>
      </c>
      <c r="H386" s="595" t="s">
        <v>1678</v>
      </c>
      <c r="I386" s="595" t="s">
        <v>199</v>
      </c>
      <c r="J386" s="595" t="s">
        <v>1679</v>
      </c>
      <c r="K386" s="595"/>
      <c r="L386" s="597">
        <v>85.329999999999984</v>
      </c>
      <c r="M386" s="597">
        <v>2</v>
      </c>
      <c r="N386" s="598">
        <v>170.65999999999997</v>
      </c>
    </row>
    <row r="387" spans="1:14" ht="14.4" customHeight="1" x14ac:dyDescent="0.3">
      <c r="A387" s="593" t="s">
        <v>516</v>
      </c>
      <c r="B387" s="594" t="s">
        <v>517</v>
      </c>
      <c r="C387" s="595" t="s">
        <v>530</v>
      </c>
      <c r="D387" s="596" t="s">
        <v>2176</v>
      </c>
      <c r="E387" s="595" t="s">
        <v>539</v>
      </c>
      <c r="F387" s="596" t="s">
        <v>2178</v>
      </c>
      <c r="G387" s="595" t="s">
        <v>555</v>
      </c>
      <c r="H387" s="595" t="s">
        <v>974</v>
      </c>
      <c r="I387" s="595" t="s">
        <v>974</v>
      </c>
      <c r="J387" s="595" t="s">
        <v>557</v>
      </c>
      <c r="K387" s="595" t="s">
        <v>975</v>
      </c>
      <c r="L387" s="597">
        <v>201.25</v>
      </c>
      <c r="M387" s="597">
        <v>6</v>
      </c>
      <c r="N387" s="598">
        <v>1207.5</v>
      </c>
    </row>
    <row r="388" spans="1:14" ht="14.4" customHeight="1" x14ac:dyDescent="0.3">
      <c r="A388" s="593" t="s">
        <v>516</v>
      </c>
      <c r="B388" s="594" t="s">
        <v>517</v>
      </c>
      <c r="C388" s="595" t="s">
        <v>530</v>
      </c>
      <c r="D388" s="596" t="s">
        <v>2176</v>
      </c>
      <c r="E388" s="595" t="s">
        <v>539</v>
      </c>
      <c r="F388" s="596" t="s">
        <v>2178</v>
      </c>
      <c r="G388" s="595" t="s">
        <v>555</v>
      </c>
      <c r="H388" s="595" t="s">
        <v>986</v>
      </c>
      <c r="I388" s="595" t="s">
        <v>987</v>
      </c>
      <c r="J388" s="595" t="s">
        <v>988</v>
      </c>
      <c r="K388" s="595" t="s">
        <v>577</v>
      </c>
      <c r="L388" s="597">
        <v>121.78357833332406</v>
      </c>
      <c r="M388" s="597">
        <v>580</v>
      </c>
      <c r="N388" s="598">
        <v>70634.475433327956</v>
      </c>
    </row>
    <row r="389" spans="1:14" ht="14.4" customHeight="1" x14ac:dyDescent="0.3">
      <c r="A389" s="593" t="s">
        <v>516</v>
      </c>
      <c r="B389" s="594" t="s">
        <v>517</v>
      </c>
      <c r="C389" s="595" t="s">
        <v>530</v>
      </c>
      <c r="D389" s="596" t="s">
        <v>2176</v>
      </c>
      <c r="E389" s="595" t="s">
        <v>539</v>
      </c>
      <c r="F389" s="596" t="s">
        <v>2178</v>
      </c>
      <c r="G389" s="595" t="s">
        <v>555</v>
      </c>
      <c r="H389" s="595" t="s">
        <v>989</v>
      </c>
      <c r="I389" s="595" t="s">
        <v>990</v>
      </c>
      <c r="J389" s="595" t="s">
        <v>991</v>
      </c>
      <c r="K389" s="595" t="s">
        <v>992</v>
      </c>
      <c r="L389" s="597">
        <v>59.650090774896505</v>
      </c>
      <c r="M389" s="597">
        <v>6</v>
      </c>
      <c r="N389" s="598">
        <v>357.90054464937901</v>
      </c>
    </row>
    <row r="390" spans="1:14" ht="14.4" customHeight="1" x14ac:dyDescent="0.3">
      <c r="A390" s="593" t="s">
        <v>516</v>
      </c>
      <c r="B390" s="594" t="s">
        <v>517</v>
      </c>
      <c r="C390" s="595" t="s">
        <v>530</v>
      </c>
      <c r="D390" s="596" t="s">
        <v>2176</v>
      </c>
      <c r="E390" s="595" t="s">
        <v>539</v>
      </c>
      <c r="F390" s="596" t="s">
        <v>2178</v>
      </c>
      <c r="G390" s="595" t="s">
        <v>555</v>
      </c>
      <c r="H390" s="595" t="s">
        <v>1680</v>
      </c>
      <c r="I390" s="595" t="s">
        <v>1681</v>
      </c>
      <c r="J390" s="595" t="s">
        <v>1682</v>
      </c>
      <c r="K390" s="595" t="s">
        <v>1683</v>
      </c>
      <c r="L390" s="597">
        <v>57.72000000000002</v>
      </c>
      <c r="M390" s="597">
        <v>1</v>
      </c>
      <c r="N390" s="598">
        <v>57.72000000000002</v>
      </c>
    </row>
    <row r="391" spans="1:14" ht="14.4" customHeight="1" x14ac:dyDescent="0.3">
      <c r="A391" s="593" t="s">
        <v>516</v>
      </c>
      <c r="B391" s="594" t="s">
        <v>517</v>
      </c>
      <c r="C391" s="595" t="s">
        <v>530</v>
      </c>
      <c r="D391" s="596" t="s">
        <v>2176</v>
      </c>
      <c r="E391" s="595" t="s">
        <v>539</v>
      </c>
      <c r="F391" s="596" t="s">
        <v>2178</v>
      </c>
      <c r="G391" s="595" t="s">
        <v>555</v>
      </c>
      <c r="H391" s="595" t="s">
        <v>993</v>
      </c>
      <c r="I391" s="595" t="s">
        <v>994</v>
      </c>
      <c r="J391" s="595" t="s">
        <v>995</v>
      </c>
      <c r="K391" s="595" t="s">
        <v>996</v>
      </c>
      <c r="L391" s="597">
        <v>703.65</v>
      </c>
      <c r="M391" s="597">
        <v>2</v>
      </c>
      <c r="N391" s="598">
        <v>1407.3</v>
      </c>
    </row>
    <row r="392" spans="1:14" ht="14.4" customHeight="1" x14ac:dyDescent="0.3">
      <c r="A392" s="593" t="s">
        <v>516</v>
      </c>
      <c r="B392" s="594" t="s">
        <v>517</v>
      </c>
      <c r="C392" s="595" t="s">
        <v>530</v>
      </c>
      <c r="D392" s="596" t="s">
        <v>2176</v>
      </c>
      <c r="E392" s="595" t="s">
        <v>539</v>
      </c>
      <c r="F392" s="596" t="s">
        <v>2178</v>
      </c>
      <c r="G392" s="595" t="s">
        <v>555</v>
      </c>
      <c r="H392" s="595" t="s">
        <v>1684</v>
      </c>
      <c r="I392" s="595" t="s">
        <v>1685</v>
      </c>
      <c r="J392" s="595" t="s">
        <v>1686</v>
      </c>
      <c r="K392" s="595" t="s">
        <v>1687</v>
      </c>
      <c r="L392" s="597">
        <v>63.910000000000011</v>
      </c>
      <c r="M392" s="597">
        <v>1</v>
      </c>
      <c r="N392" s="598">
        <v>63.910000000000011</v>
      </c>
    </row>
    <row r="393" spans="1:14" ht="14.4" customHeight="1" x14ac:dyDescent="0.3">
      <c r="A393" s="593" t="s">
        <v>516</v>
      </c>
      <c r="B393" s="594" t="s">
        <v>517</v>
      </c>
      <c r="C393" s="595" t="s">
        <v>530</v>
      </c>
      <c r="D393" s="596" t="s">
        <v>2176</v>
      </c>
      <c r="E393" s="595" t="s">
        <v>539</v>
      </c>
      <c r="F393" s="596" t="s">
        <v>2178</v>
      </c>
      <c r="G393" s="595" t="s">
        <v>555</v>
      </c>
      <c r="H393" s="595" t="s">
        <v>997</v>
      </c>
      <c r="I393" s="595" t="s">
        <v>998</v>
      </c>
      <c r="J393" s="595" t="s">
        <v>999</v>
      </c>
      <c r="K393" s="595" t="s">
        <v>1000</v>
      </c>
      <c r="L393" s="597">
        <v>1665.2</v>
      </c>
      <c r="M393" s="597">
        <v>16</v>
      </c>
      <c r="N393" s="598">
        <v>26643.200000000001</v>
      </c>
    </row>
    <row r="394" spans="1:14" ht="14.4" customHeight="1" x14ac:dyDescent="0.3">
      <c r="A394" s="593" t="s">
        <v>516</v>
      </c>
      <c r="B394" s="594" t="s">
        <v>517</v>
      </c>
      <c r="C394" s="595" t="s">
        <v>530</v>
      </c>
      <c r="D394" s="596" t="s">
        <v>2176</v>
      </c>
      <c r="E394" s="595" t="s">
        <v>539</v>
      </c>
      <c r="F394" s="596" t="s">
        <v>2178</v>
      </c>
      <c r="G394" s="595" t="s">
        <v>555</v>
      </c>
      <c r="H394" s="595" t="s">
        <v>1001</v>
      </c>
      <c r="I394" s="595" t="s">
        <v>1002</v>
      </c>
      <c r="J394" s="595" t="s">
        <v>1003</v>
      </c>
      <c r="K394" s="595" t="s">
        <v>1004</v>
      </c>
      <c r="L394" s="597">
        <v>260.00109498173481</v>
      </c>
      <c r="M394" s="597">
        <v>159</v>
      </c>
      <c r="N394" s="598">
        <v>41340.174102095836</v>
      </c>
    </row>
    <row r="395" spans="1:14" ht="14.4" customHeight="1" x14ac:dyDescent="0.3">
      <c r="A395" s="593" t="s">
        <v>516</v>
      </c>
      <c r="B395" s="594" t="s">
        <v>517</v>
      </c>
      <c r="C395" s="595" t="s">
        <v>530</v>
      </c>
      <c r="D395" s="596" t="s">
        <v>2176</v>
      </c>
      <c r="E395" s="595" t="s">
        <v>539</v>
      </c>
      <c r="F395" s="596" t="s">
        <v>2178</v>
      </c>
      <c r="G395" s="595" t="s">
        <v>555</v>
      </c>
      <c r="H395" s="595" t="s">
        <v>1688</v>
      </c>
      <c r="I395" s="595" t="s">
        <v>1689</v>
      </c>
      <c r="J395" s="595" t="s">
        <v>1690</v>
      </c>
      <c r="K395" s="595" t="s">
        <v>1691</v>
      </c>
      <c r="L395" s="597">
        <v>1713.5</v>
      </c>
      <c r="M395" s="597">
        <v>6</v>
      </c>
      <c r="N395" s="598">
        <v>10281</v>
      </c>
    </row>
    <row r="396" spans="1:14" ht="14.4" customHeight="1" x14ac:dyDescent="0.3">
      <c r="A396" s="593" t="s">
        <v>516</v>
      </c>
      <c r="B396" s="594" t="s">
        <v>517</v>
      </c>
      <c r="C396" s="595" t="s">
        <v>530</v>
      </c>
      <c r="D396" s="596" t="s">
        <v>2176</v>
      </c>
      <c r="E396" s="595" t="s">
        <v>539</v>
      </c>
      <c r="F396" s="596" t="s">
        <v>2178</v>
      </c>
      <c r="G396" s="595" t="s">
        <v>555</v>
      </c>
      <c r="H396" s="595" t="s">
        <v>1692</v>
      </c>
      <c r="I396" s="595" t="s">
        <v>1693</v>
      </c>
      <c r="J396" s="595" t="s">
        <v>1694</v>
      </c>
      <c r="K396" s="595" t="s">
        <v>1695</v>
      </c>
      <c r="L396" s="597">
        <v>95.44</v>
      </c>
      <c r="M396" s="597">
        <v>1</v>
      </c>
      <c r="N396" s="598">
        <v>95.44</v>
      </c>
    </row>
    <row r="397" spans="1:14" ht="14.4" customHeight="1" x14ac:dyDescent="0.3">
      <c r="A397" s="593" t="s">
        <v>516</v>
      </c>
      <c r="B397" s="594" t="s">
        <v>517</v>
      </c>
      <c r="C397" s="595" t="s">
        <v>530</v>
      </c>
      <c r="D397" s="596" t="s">
        <v>2176</v>
      </c>
      <c r="E397" s="595" t="s">
        <v>539</v>
      </c>
      <c r="F397" s="596" t="s">
        <v>2178</v>
      </c>
      <c r="G397" s="595" t="s">
        <v>555</v>
      </c>
      <c r="H397" s="595" t="s">
        <v>1015</v>
      </c>
      <c r="I397" s="595" t="s">
        <v>1016</v>
      </c>
      <c r="J397" s="595" t="s">
        <v>1017</v>
      </c>
      <c r="K397" s="595" t="s">
        <v>1018</v>
      </c>
      <c r="L397" s="597">
        <v>197.47155082601745</v>
      </c>
      <c r="M397" s="597">
        <v>9</v>
      </c>
      <c r="N397" s="598">
        <v>1777.243957434157</v>
      </c>
    </row>
    <row r="398" spans="1:14" ht="14.4" customHeight="1" x14ac:dyDescent="0.3">
      <c r="A398" s="593" t="s">
        <v>516</v>
      </c>
      <c r="B398" s="594" t="s">
        <v>517</v>
      </c>
      <c r="C398" s="595" t="s">
        <v>530</v>
      </c>
      <c r="D398" s="596" t="s">
        <v>2176</v>
      </c>
      <c r="E398" s="595" t="s">
        <v>539</v>
      </c>
      <c r="F398" s="596" t="s">
        <v>2178</v>
      </c>
      <c r="G398" s="595" t="s">
        <v>555</v>
      </c>
      <c r="H398" s="595" t="s">
        <v>1696</v>
      </c>
      <c r="I398" s="595" t="s">
        <v>1697</v>
      </c>
      <c r="J398" s="595" t="s">
        <v>1698</v>
      </c>
      <c r="K398" s="595" t="s">
        <v>1699</v>
      </c>
      <c r="L398" s="597">
        <v>788.87</v>
      </c>
      <c r="M398" s="597">
        <v>5</v>
      </c>
      <c r="N398" s="598">
        <v>3944.35</v>
      </c>
    </row>
    <row r="399" spans="1:14" ht="14.4" customHeight="1" x14ac:dyDescent="0.3">
      <c r="A399" s="593" t="s">
        <v>516</v>
      </c>
      <c r="B399" s="594" t="s">
        <v>517</v>
      </c>
      <c r="C399" s="595" t="s">
        <v>530</v>
      </c>
      <c r="D399" s="596" t="s">
        <v>2176</v>
      </c>
      <c r="E399" s="595" t="s">
        <v>539</v>
      </c>
      <c r="F399" s="596" t="s">
        <v>2178</v>
      </c>
      <c r="G399" s="595" t="s">
        <v>555</v>
      </c>
      <c r="H399" s="595" t="s">
        <v>1032</v>
      </c>
      <c r="I399" s="595" t="s">
        <v>1033</v>
      </c>
      <c r="J399" s="595" t="s">
        <v>1034</v>
      </c>
      <c r="K399" s="595" t="s">
        <v>1035</v>
      </c>
      <c r="L399" s="597">
        <v>21.898400497859654</v>
      </c>
      <c r="M399" s="597">
        <v>540</v>
      </c>
      <c r="N399" s="598">
        <v>11825.136268844213</v>
      </c>
    </row>
    <row r="400" spans="1:14" ht="14.4" customHeight="1" x14ac:dyDescent="0.3">
      <c r="A400" s="593" t="s">
        <v>516</v>
      </c>
      <c r="B400" s="594" t="s">
        <v>517</v>
      </c>
      <c r="C400" s="595" t="s">
        <v>530</v>
      </c>
      <c r="D400" s="596" t="s">
        <v>2176</v>
      </c>
      <c r="E400" s="595" t="s">
        <v>539</v>
      </c>
      <c r="F400" s="596" t="s">
        <v>2178</v>
      </c>
      <c r="G400" s="595" t="s">
        <v>555</v>
      </c>
      <c r="H400" s="595" t="s">
        <v>1700</v>
      </c>
      <c r="I400" s="595" t="s">
        <v>1701</v>
      </c>
      <c r="J400" s="595" t="s">
        <v>1702</v>
      </c>
      <c r="K400" s="595" t="s">
        <v>1703</v>
      </c>
      <c r="L400" s="597">
        <v>4104.2776934495159</v>
      </c>
      <c r="M400" s="597">
        <v>1</v>
      </c>
      <c r="N400" s="598">
        <v>4104.2776934495159</v>
      </c>
    </row>
    <row r="401" spans="1:14" ht="14.4" customHeight="1" x14ac:dyDescent="0.3">
      <c r="A401" s="593" t="s">
        <v>516</v>
      </c>
      <c r="B401" s="594" t="s">
        <v>517</v>
      </c>
      <c r="C401" s="595" t="s">
        <v>530</v>
      </c>
      <c r="D401" s="596" t="s">
        <v>2176</v>
      </c>
      <c r="E401" s="595" t="s">
        <v>539</v>
      </c>
      <c r="F401" s="596" t="s">
        <v>2178</v>
      </c>
      <c r="G401" s="595" t="s">
        <v>555</v>
      </c>
      <c r="H401" s="595" t="s">
        <v>1039</v>
      </c>
      <c r="I401" s="595" t="s">
        <v>1040</v>
      </c>
      <c r="J401" s="595" t="s">
        <v>1041</v>
      </c>
      <c r="K401" s="595" t="s">
        <v>1042</v>
      </c>
      <c r="L401" s="597">
        <v>37.698074263411115</v>
      </c>
      <c r="M401" s="597">
        <v>5</v>
      </c>
      <c r="N401" s="598">
        <v>188.49037131705558</v>
      </c>
    </row>
    <row r="402" spans="1:14" ht="14.4" customHeight="1" x14ac:dyDescent="0.3">
      <c r="A402" s="593" t="s">
        <v>516</v>
      </c>
      <c r="B402" s="594" t="s">
        <v>517</v>
      </c>
      <c r="C402" s="595" t="s">
        <v>530</v>
      </c>
      <c r="D402" s="596" t="s">
        <v>2176</v>
      </c>
      <c r="E402" s="595" t="s">
        <v>539</v>
      </c>
      <c r="F402" s="596" t="s">
        <v>2178</v>
      </c>
      <c r="G402" s="595" t="s">
        <v>555</v>
      </c>
      <c r="H402" s="595" t="s">
        <v>1704</v>
      </c>
      <c r="I402" s="595" t="s">
        <v>199</v>
      </c>
      <c r="J402" s="595" t="s">
        <v>1705</v>
      </c>
      <c r="K402" s="595"/>
      <c r="L402" s="597">
        <v>130.66364006368593</v>
      </c>
      <c r="M402" s="597">
        <v>1</v>
      </c>
      <c r="N402" s="598">
        <v>130.66364006368593</v>
      </c>
    </row>
    <row r="403" spans="1:14" ht="14.4" customHeight="1" x14ac:dyDescent="0.3">
      <c r="A403" s="593" t="s">
        <v>516</v>
      </c>
      <c r="B403" s="594" t="s">
        <v>517</v>
      </c>
      <c r="C403" s="595" t="s">
        <v>530</v>
      </c>
      <c r="D403" s="596" t="s">
        <v>2176</v>
      </c>
      <c r="E403" s="595" t="s">
        <v>539</v>
      </c>
      <c r="F403" s="596" t="s">
        <v>2178</v>
      </c>
      <c r="G403" s="595" t="s">
        <v>555</v>
      </c>
      <c r="H403" s="595" t="s">
        <v>1055</v>
      </c>
      <c r="I403" s="595" t="s">
        <v>199</v>
      </c>
      <c r="J403" s="595" t="s">
        <v>1056</v>
      </c>
      <c r="K403" s="595"/>
      <c r="L403" s="597">
        <v>113.18168466767857</v>
      </c>
      <c r="M403" s="597">
        <v>12</v>
      </c>
      <c r="N403" s="598">
        <v>1358.1802160121429</v>
      </c>
    </row>
    <row r="404" spans="1:14" ht="14.4" customHeight="1" x14ac:dyDescent="0.3">
      <c r="A404" s="593" t="s">
        <v>516</v>
      </c>
      <c r="B404" s="594" t="s">
        <v>517</v>
      </c>
      <c r="C404" s="595" t="s">
        <v>530</v>
      </c>
      <c r="D404" s="596" t="s">
        <v>2176</v>
      </c>
      <c r="E404" s="595" t="s">
        <v>539</v>
      </c>
      <c r="F404" s="596" t="s">
        <v>2178</v>
      </c>
      <c r="G404" s="595" t="s">
        <v>555</v>
      </c>
      <c r="H404" s="595" t="s">
        <v>1706</v>
      </c>
      <c r="I404" s="595" t="s">
        <v>1707</v>
      </c>
      <c r="J404" s="595" t="s">
        <v>1708</v>
      </c>
      <c r="K404" s="595" t="s">
        <v>1709</v>
      </c>
      <c r="L404" s="597">
        <v>164.84999999999997</v>
      </c>
      <c r="M404" s="597">
        <v>1</v>
      </c>
      <c r="N404" s="598">
        <v>164.84999999999997</v>
      </c>
    </row>
    <row r="405" spans="1:14" ht="14.4" customHeight="1" x14ac:dyDescent="0.3">
      <c r="A405" s="593" t="s">
        <v>516</v>
      </c>
      <c r="B405" s="594" t="s">
        <v>517</v>
      </c>
      <c r="C405" s="595" t="s">
        <v>530</v>
      </c>
      <c r="D405" s="596" t="s">
        <v>2176</v>
      </c>
      <c r="E405" s="595" t="s">
        <v>539</v>
      </c>
      <c r="F405" s="596" t="s">
        <v>2178</v>
      </c>
      <c r="G405" s="595" t="s">
        <v>555</v>
      </c>
      <c r="H405" s="595" t="s">
        <v>1057</v>
      </c>
      <c r="I405" s="595" t="s">
        <v>1058</v>
      </c>
      <c r="J405" s="595" t="s">
        <v>1010</v>
      </c>
      <c r="K405" s="595" t="s">
        <v>961</v>
      </c>
      <c r="L405" s="597">
        <v>114.00333333333337</v>
      </c>
      <c r="M405" s="597">
        <v>3</v>
      </c>
      <c r="N405" s="598">
        <v>342.0100000000001</v>
      </c>
    </row>
    <row r="406" spans="1:14" ht="14.4" customHeight="1" x14ac:dyDescent="0.3">
      <c r="A406" s="593" t="s">
        <v>516</v>
      </c>
      <c r="B406" s="594" t="s">
        <v>517</v>
      </c>
      <c r="C406" s="595" t="s">
        <v>530</v>
      </c>
      <c r="D406" s="596" t="s">
        <v>2176</v>
      </c>
      <c r="E406" s="595" t="s">
        <v>539</v>
      </c>
      <c r="F406" s="596" t="s">
        <v>2178</v>
      </c>
      <c r="G406" s="595" t="s">
        <v>555</v>
      </c>
      <c r="H406" s="595" t="s">
        <v>1710</v>
      </c>
      <c r="I406" s="595" t="s">
        <v>199</v>
      </c>
      <c r="J406" s="595" t="s">
        <v>1711</v>
      </c>
      <c r="K406" s="595"/>
      <c r="L406" s="597">
        <v>64.650000000000006</v>
      </c>
      <c r="M406" s="597">
        <v>4</v>
      </c>
      <c r="N406" s="598">
        <v>258.60000000000002</v>
      </c>
    </row>
    <row r="407" spans="1:14" ht="14.4" customHeight="1" x14ac:dyDescent="0.3">
      <c r="A407" s="593" t="s">
        <v>516</v>
      </c>
      <c r="B407" s="594" t="s">
        <v>517</v>
      </c>
      <c r="C407" s="595" t="s">
        <v>530</v>
      </c>
      <c r="D407" s="596" t="s">
        <v>2176</v>
      </c>
      <c r="E407" s="595" t="s">
        <v>539</v>
      </c>
      <c r="F407" s="596" t="s">
        <v>2178</v>
      </c>
      <c r="G407" s="595" t="s">
        <v>555</v>
      </c>
      <c r="H407" s="595" t="s">
        <v>1712</v>
      </c>
      <c r="I407" s="595" t="s">
        <v>1713</v>
      </c>
      <c r="J407" s="595" t="s">
        <v>1714</v>
      </c>
      <c r="K407" s="595" t="s">
        <v>1715</v>
      </c>
      <c r="L407" s="597">
        <v>49.917697043797574</v>
      </c>
      <c r="M407" s="597">
        <v>52</v>
      </c>
      <c r="N407" s="598">
        <v>2595.720246277474</v>
      </c>
    </row>
    <row r="408" spans="1:14" ht="14.4" customHeight="1" x14ac:dyDescent="0.3">
      <c r="A408" s="593" t="s">
        <v>516</v>
      </c>
      <c r="B408" s="594" t="s">
        <v>517</v>
      </c>
      <c r="C408" s="595" t="s">
        <v>530</v>
      </c>
      <c r="D408" s="596" t="s">
        <v>2176</v>
      </c>
      <c r="E408" s="595" t="s">
        <v>539</v>
      </c>
      <c r="F408" s="596" t="s">
        <v>2178</v>
      </c>
      <c r="G408" s="595" t="s">
        <v>555</v>
      </c>
      <c r="H408" s="595" t="s">
        <v>1716</v>
      </c>
      <c r="I408" s="595" t="s">
        <v>199</v>
      </c>
      <c r="J408" s="595" t="s">
        <v>1717</v>
      </c>
      <c r="K408" s="595"/>
      <c r="L408" s="597">
        <v>75.165000000000006</v>
      </c>
      <c r="M408" s="597">
        <v>3</v>
      </c>
      <c r="N408" s="598">
        <v>225.495</v>
      </c>
    </row>
    <row r="409" spans="1:14" ht="14.4" customHeight="1" x14ac:dyDescent="0.3">
      <c r="A409" s="593" t="s">
        <v>516</v>
      </c>
      <c r="B409" s="594" t="s">
        <v>517</v>
      </c>
      <c r="C409" s="595" t="s">
        <v>530</v>
      </c>
      <c r="D409" s="596" t="s">
        <v>2176</v>
      </c>
      <c r="E409" s="595" t="s">
        <v>539</v>
      </c>
      <c r="F409" s="596" t="s">
        <v>2178</v>
      </c>
      <c r="G409" s="595" t="s">
        <v>555</v>
      </c>
      <c r="H409" s="595" t="s">
        <v>1718</v>
      </c>
      <c r="I409" s="595" t="s">
        <v>199</v>
      </c>
      <c r="J409" s="595" t="s">
        <v>1719</v>
      </c>
      <c r="K409" s="595"/>
      <c r="L409" s="597">
        <v>149.90199645435641</v>
      </c>
      <c r="M409" s="597">
        <v>1</v>
      </c>
      <c r="N409" s="598">
        <v>149.90199645435641</v>
      </c>
    </row>
    <row r="410" spans="1:14" ht="14.4" customHeight="1" x14ac:dyDescent="0.3">
      <c r="A410" s="593" t="s">
        <v>516</v>
      </c>
      <c r="B410" s="594" t="s">
        <v>517</v>
      </c>
      <c r="C410" s="595" t="s">
        <v>530</v>
      </c>
      <c r="D410" s="596" t="s">
        <v>2176</v>
      </c>
      <c r="E410" s="595" t="s">
        <v>539</v>
      </c>
      <c r="F410" s="596" t="s">
        <v>2178</v>
      </c>
      <c r="G410" s="595" t="s">
        <v>555</v>
      </c>
      <c r="H410" s="595" t="s">
        <v>1062</v>
      </c>
      <c r="I410" s="595" t="s">
        <v>1063</v>
      </c>
      <c r="J410" s="595" t="s">
        <v>1064</v>
      </c>
      <c r="K410" s="595" t="s">
        <v>1065</v>
      </c>
      <c r="L410" s="597">
        <v>177.79952477974717</v>
      </c>
      <c r="M410" s="597">
        <v>2</v>
      </c>
      <c r="N410" s="598">
        <v>355.59904955949435</v>
      </c>
    </row>
    <row r="411" spans="1:14" ht="14.4" customHeight="1" x14ac:dyDescent="0.3">
      <c r="A411" s="593" t="s">
        <v>516</v>
      </c>
      <c r="B411" s="594" t="s">
        <v>517</v>
      </c>
      <c r="C411" s="595" t="s">
        <v>530</v>
      </c>
      <c r="D411" s="596" t="s">
        <v>2176</v>
      </c>
      <c r="E411" s="595" t="s">
        <v>539</v>
      </c>
      <c r="F411" s="596" t="s">
        <v>2178</v>
      </c>
      <c r="G411" s="595" t="s">
        <v>555</v>
      </c>
      <c r="H411" s="595" t="s">
        <v>1066</v>
      </c>
      <c r="I411" s="595" t="s">
        <v>1066</v>
      </c>
      <c r="J411" s="595" t="s">
        <v>1067</v>
      </c>
      <c r="K411" s="595" t="s">
        <v>1068</v>
      </c>
      <c r="L411" s="597">
        <v>266.44032855776828</v>
      </c>
      <c r="M411" s="597">
        <v>1</v>
      </c>
      <c r="N411" s="598">
        <v>266.44032855776828</v>
      </c>
    </row>
    <row r="412" spans="1:14" ht="14.4" customHeight="1" x14ac:dyDescent="0.3">
      <c r="A412" s="593" t="s">
        <v>516</v>
      </c>
      <c r="B412" s="594" t="s">
        <v>517</v>
      </c>
      <c r="C412" s="595" t="s">
        <v>530</v>
      </c>
      <c r="D412" s="596" t="s">
        <v>2176</v>
      </c>
      <c r="E412" s="595" t="s">
        <v>539</v>
      </c>
      <c r="F412" s="596" t="s">
        <v>2178</v>
      </c>
      <c r="G412" s="595" t="s">
        <v>555</v>
      </c>
      <c r="H412" s="595" t="s">
        <v>1069</v>
      </c>
      <c r="I412" s="595" t="s">
        <v>1070</v>
      </c>
      <c r="J412" s="595" t="s">
        <v>1071</v>
      </c>
      <c r="K412" s="595" t="s">
        <v>1072</v>
      </c>
      <c r="L412" s="597">
        <v>72.366479185351324</v>
      </c>
      <c r="M412" s="597">
        <v>278</v>
      </c>
      <c r="N412" s="598">
        <v>20117.881213527668</v>
      </c>
    </row>
    <row r="413" spans="1:14" ht="14.4" customHeight="1" x14ac:dyDescent="0.3">
      <c r="A413" s="593" t="s">
        <v>516</v>
      </c>
      <c r="B413" s="594" t="s">
        <v>517</v>
      </c>
      <c r="C413" s="595" t="s">
        <v>530</v>
      </c>
      <c r="D413" s="596" t="s">
        <v>2176</v>
      </c>
      <c r="E413" s="595" t="s">
        <v>539</v>
      </c>
      <c r="F413" s="596" t="s">
        <v>2178</v>
      </c>
      <c r="G413" s="595" t="s">
        <v>555</v>
      </c>
      <c r="H413" s="595" t="s">
        <v>1720</v>
      </c>
      <c r="I413" s="595" t="s">
        <v>1721</v>
      </c>
      <c r="J413" s="595" t="s">
        <v>1722</v>
      </c>
      <c r="K413" s="595" t="s">
        <v>1723</v>
      </c>
      <c r="L413" s="597">
        <v>41.617646091256049</v>
      </c>
      <c r="M413" s="597">
        <v>17</v>
      </c>
      <c r="N413" s="598">
        <v>707.49998355135278</v>
      </c>
    </row>
    <row r="414" spans="1:14" ht="14.4" customHeight="1" x14ac:dyDescent="0.3">
      <c r="A414" s="593" t="s">
        <v>516</v>
      </c>
      <c r="B414" s="594" t="s">
        <v>517</v>
      </c>
      <c r="C414" s="595" t="s">
        <v>530</v>
      </c>
      <c r="D414" s="596" t="s">
        <v>2176</v>
      </c>
      <c r="E414" s="595" t="s">
        <v>539</v>
      </c>
      <c r="F414" s="596" t="s">
        <v>2178</v>
      </c>
      <c r="G414" s="595" t="s">
        <v>555</v>
      </c>
      <c r="H414" s="595" t="s">
        <v>1724</v>
      </c>
      <c r="I414" s="595" t="s">
        <v>1725</v>
      </c>
      <c r="J414" s="595" t="s">
        <v>1726</v>
      </c>
      <c r="K414" s="595" t="s">
        <v>1727</v>
      </c>
      <c r="L414" s="597">
        <v>389.29</v>
      </c>
      <c r="M414" s="597">
        <v>4</v>
      </c>
      <c r="N414" s="598">
        <v>1557.16</v>
      </c>
    </row>
    <row r="415" spans="1:14" ht="14.4" customHeight="1" x14ac:dyDescent="0.3">
      <c r="A415" s="593" t="s">
        <v>516</v>
      </c>
      <c r="B415" s="594" t="s">
        <v>517</v>
      </c>
      <c r="C415" s="595" t="s">
        <v>530</v>
      </c>
      <c r="D415" s="596" t="s">
        <v>2176</v>
      </c>
      <c r="E415" s="595" t="s">
        <v>539</v>
      </c>
      <c r="F415" s="596" t="s">
        <v>2178</v>
      </c>
      <c r="G415" s="595" t="s">
        <v>555</v>
      </c>
      <c r="H415" s="595" t="s">
        <v>1728</v>
      </c>
      <c r="I415" s="595" t="s">
        <v>1729</v>
      </c>
      <c r="J415" s="595" t="s">
        <v>1730</v>
      </c>
      <c r="K415" s="595" t="s">
        <v>1731</v>
      </c>
      <c r="L415" s="597">
        <v>1006.96</v>
      </c>
      <c r="M415" s="597">
        <v>3</v>
      </c>
      <c r="N415" s="598">
        <v>3020.88</v>
      </c>
    </row>
    <row r="416" spans="1:14" ht="14.4" customHeight="1" x14ac:dyDescent="0.3">
      <c r="A416" s="593" t="s">
        <v>516</v>
      </c>
      <c r="B416" s="594" t="s">
        <v>517</v>
      </c>
      <c r="C416" s="595" t="s">
        <v>530</v>
      </c>
      <c r="D416" s="596" t="s">
        <v>2176</v>
      </c>
      <c r="E416" s="595" t="s">
        <v>539</v>
      </c>
      <c r="F416" s="596" t="s">
        <v>2178</v>
      </c>
      <c r="G416" s="595" t="s">
        <v>555</v>
      </c>
      <c r="H416" s="595" t="s">
        <v>1732</v>
      </c>
      <c r="I416" s="595" t="s">
        <v>1733</v>
      </c>
      <c r="J416" s="595" t="s">
        <v>1734</v>
      </c>
      <c r="K416" s="595" t="s">
        <v>1735</v>
      </c>
      <c r="L416" s="597">
        <v>275.31</v>
      </c>
      <c r="M416" s="597">
        <v>1</v>
      </c>
      <c r="N416" s="598">
        <v>275.31</v>
      </c>
    </row>
    <row r="417" spans="1:14" ht="14.4" customHeight="1" x14ac:dyDescent="0.3">
      <c r="A417" s="593" t="s">
        <v>516</v>
      </c>
      <c r="B417" s="594" t="s">
        <v>517</v>
      </c>
      <c r="C417" s="595" t="s">
        <v>530</v>
      </c>
      <c r="D417" s="596" t="s">
        <v>2176</v>
      </c>
      <c r="E417" s="595" t="s">
        <v>539</v>
      </c>
      <c r="F417" s="596" t="s">
        <v>2178</v>
      </c>
      <c r="G417" s="595" t="s">
        <v>555</v>
      </c>
      <c r="H417" s="595" t="s">
        <v>1073</v>
      </c>
      <c r="I417" s="595" t="s">
        <v>1074</v>
      </c>
      <c r="J417" s="595" t="s">
        <v>1075</v>
      </c>
      <c r="K417" s="595" t="s">
        <v>1076</v>
      </c>
      <c r="L417" s="597">
        <v>80.519762895125609</v>
      </c>
      <c r="M417" s="597">
        <v>4</v>
      </c>
      <c r="N417" s="598">
        <v>322.07905158050244</v>
      </c>
    </row>
    <row r="418" spans="1:14" ht="14.4" customHeight="1" x14ac:dyDescent="0.3">
      <c r="A418" s="593" t="s">
        <v>516</v>
      </c>
      <c r="B418" s="594" t="s">
        <v>517</v>
      </c>
      <c r="C418" s="595" t="s">
        <v>530</v>
      </c>
      <c r="D418" s="596" t="s">
        <v>2176</v>
      </c>
      <c r="E418" s="595" t="s">
        <v>539</v>
      </c>
      <c r="F418" s="596" t="s">
        <v>2178</v>
      </c>
      <c r="G418" s="595" t="s">
        <v>555</v>
      </c>
      <c r="H418" s="595" t="s">
        <v>1736</v>
      </c>
      <c r="I418" s="595" t="s">
        <v>1737</v>
      </c>
      <c r="J418" s="595" t="s">
        <v>1738</v>
      </c>
      <c r="K418" s="595" t="s">
        <v>1120</v>
      </c>
      <c r="L418" s="597">
        <v>31.919999999999995</v>
      </c>
      <c r="M418" s="597">
        <v>23</v>
      </c>
      <c r="N418" s="598">
        <v>734.15999999999985</v>
      </c>
    </row>
    <row r="419" spans="1:14" ht="14.4" customHeight="1" x14ac:dyDescent="0.3">
      <c r="A419" s="593" t="s">
        <v>516</v>
      </c>
      <c r="B419" s="594" t="s">
        <v>517</v>
      </c>
      <c r="C419" s="595" t="s">
        <v>530</v>
      </c>
      <c r="D419" s="596" t="s">
        <v>2176</v>
      </c>
      <c r="E419" s="595" t="s">
        <v>539</v>
      </c>
      <c r="F419" s="596" t="s">
        <v>2178</v>
      </c>
      <c r="G419" s="595" t="s">
        <v>555</v>
      </c>
      <c r="H419" s="595" t="s">
        <v>1739</v>
      </c>
      <c r="I419" s="595" t="s">
        <v>1740</v>
      </c>
      <c r="J419" s="595" t="s">
        <v>1034</v>
      </c>
      <c r="K419" s="595" t="s">
        <v>1741</v>
      </c>
      <c r="L419" s="597">
        <v>23.435750462965679</v>
      </c>
      <c r="M419" s="597">
        <v>84</v>
      </c>
      <c r="N419" s="598">
        <v>1968.603038889117</v>
      </c>
    </row>
    <row r="420" spans="1:14" ht="14.4" customHeight="1" x14ac:dyDescent="0.3">
      <c r="A420" s="593" t="s">
        <v>516</v>
      </c>
      <c r="B420" s="594" t="s">
        <v>517</v>
      </c>
      <c r="C420" s="595" t="s">
        <v>530</v>
      </c>
      <c r="D420" s="596" t="s">
        <v>2176</v>
      </c>
      <c r="E420" s="595" t="s">
        <v>539</v>
      </c>
      <c r="F420" s="596" t="s">
        <v>2178</v>
      </c>
      <c r="G420" s="595" t="s">
        <v>555</v>
      </c>
      <c r="H420" s="595" t="s">
        <v>1742</v>
      </c>
      <c r="I420" s="595" t="s">
        <v>1743</v>
      </c>
      <c r="J420" s="595" t="s">
        <v>1744</v>
      </c>
      <c r="K420" s="595" t="s">
        <v>1745</v>
      </c>
      <c r="L420" s="597">
        <v>1104.9399654818078</v>
      </c>
      <c r="M420" s="597">
        <v>2</v>
      </c>
      <c r="N420" s="598">
        <v>2209.8799309636156</v>
      </c>
    </row>
    <row r="421" spans="1:14" ht="14.4" customHeight="1" x14ac:dyDescent="0.3">
      <c r="A421" s="593" t="s">
        <v>516</v>
      </c>
      <c r="B421" s="594" t="s">
        <v>517</v>
      </c>
      <c r="C421" s="595" t="s">
        <v>530</v>
      </c>
      <c r="D421" s="596" t="s">
        <v>2176</v>
      </c>
      <c r="E421" s="595" t="s">
        <v>539</v>
      </c>
      <c r="F421" s="596" t="s">
        <v>2178</v>
      </c>
      <c r="G421" s="595" t="s">
        <v>555</v>
      </c>
      <c r="H421" s="595" t="s">
        <v>1746</v>
      </c>
      <c r="I421" s="595" t="s">
        <v>1747</v>
      </c>
      <c r="J421" s="595" t="s">
        <v>1748</v>
      </c>
      <c r="K421" s="595" t="s">
        <v>1749</v>
      </c>
      <c r="L421" s="597">
        <v>289.80130606240903</v>
      </c>
      <c r="M421" s="597">
        <v>1</v>
      </c>
      <c r="N421" s="598">
        <v>289.80130606240903</v>
      </c>
    </row>
    <row r="422" spans="1:14" ht="14.4" customHeight="1" x14ac:dyDescent="0.3">
      <c r="A422" s="593" t="s">
        <v>516</v>
      </c>
      <c r="B422" s="594" t="s">
        <v>517</v>
      </c>
      <c r="C422" s="595" t="s">
        <v>530</v>
      </c>
      <c r="D422" s="596" t="s">
        <v>2176</v>
      </c>
      <c r="E422" s="595" t="s">
        <v>539</v>
      </c>
      <c r="F422" s="596" t="s">
        <v>2178</v>
      </c>
      <c r="G422" s="595" t="s">
        <v>555</v>
      </c>
      <c r="H422" s="595" t="s">
        <v>1081</v>
      </c>
      <c r="I422" s="595" t="s">
        <v>1082</v>
      </c>
      <c r="J422" s="595" t="s">
        <v>1083</v>
      </c>
      <c r="K422" s="595" t="s">
        <v>1084</v>
      </c>
      <c r="L422" s="597">
        <v>1100.7298328167701</v>
      </c>
      <c r="M422" s="597">
        <v>-1</v>
      </c>
      <c r="N422" s="598">
        <v>-1100.7298328167701</v>
      </c>
    </row>
    <row r="423" spans="1:14" ht="14.4" customHeight="1" x14ac:dyDescent="0.3">
      <c r="A423" s="593" t="s">
        <v>516</v>
      </c>
      <c r="B423" s="594" t="s">
        <v>517</v>
      </c>
      <c r="C423" s="595" t="s">
        <v>530</v>
      </c>
      <c r="D423" s="596" t="s">
        <v>2176</v>
      </c>
      <c r="E423" s="595" t="s">
        <v>539</v>
      </c>
      <c r="F423" s="596" t="s">
        <v>2178</v>
      </c>
      <c r="G423" s="595" t="s">
        <v>555</v>
      </c>
      <c r="H423" s="595" t="s">
        <v>1085</v>
      </c>
      <c r="I423" s="595" t="s">
        <v>1086</v>
      </c>
      <c r="J423" s="595" t="s">
        <v>1087</v>
      </c>
      <c r="K423" s="595" t="s">
        <v>1088</v>
      </c>
      <c r="L423" s="597">
        <v>89.640014434983428</v>
      </c>
      <c r="M423" s="597">
        <v>25</v>
      </c>
      <c r="N423" s="598">
        <v>2241.0003608745856</v>
      </c>
    </row>
    <row r="424" spans="1:14" ht="14.4" customHeight="1" x14ac:dyDescent="0.3">
      <c r="A424" s="593" t="s">
        <v>516</v>
      </c>
      <c r="B424" s="594" t="s">
        <v>517</v>
      </c>
      <c r="C424" s="595" t="s">
        <v>530</v>
      </c>
      <c r="D424" s="596" t="s">
        <v>2176</v>
      </c>
      <c r="E424" s="595" t="s">
        <v>539</v>
      </c>
      <c r="F424" s="596" t="s">
        <v>2178</v>
      </c>
      <c r="G424" s="595" t="s">
        <v>555</v>
      </c>
      <c r="H424" s="595" t="s">
        <v>1750</v>
      </c>
      <c r="I424" s="595" t="s">
        <v>199</v>
      </c>
      <c r="J424" s="595" t="s">
        <v>1751</v>
      </c>
      <c r="K424" s="595" t="s">
        <v>1752</v>
      </c>
      <c r="L424" s="597">
        <v>201.25</v>
      </c>
      <c r="M424" s="597">
        <v>6</v>
      </c>
      <c r="N424" s="598">
        <v>1207.5</v>
      </c>
    </row>
    <row r="425" spans="1:14" ht="14.4" customHeight="1" x14ac:dyDescent="0.3">
      <c r="A425" s="593" t="s">
        <v>516</v>
      </c>
      <c r="B425" s="594" t="s">
        <v>517</v>
      </c>
      <c r="C425" s="595" t="s">
        <v>530</v>
      </c>
      <c r="D425" s="596" t="s">
        <v>2176</v>
      </c>
      <c r="E425" s="595" t="s">
        <v>539</v>
      </c>
      <c r="F425" s="596" t="s">
        <v>2178</v>
      </c>
      <c r="G425" s="595" t="s">
        <v>555</v>
      </c>
      <c r="H425" s="595" t="s">
        <v>1753</v>
      </c>
      <c r="I425" s="595" t="s">
        <v>1754</v>
      </c>
      <c r="J425" s="595" t="s">
        <v>1755</v>
      </c>
      <c r="K425" s="595" t="s">
        <v>1756</v>
      </c>
      <c r="L425" s="597">
        <v>17459.887999999999</v>
      </c>
      <c r="M425" s="597">
        <v>5</v>
      </c>
      <c r="N425" s="598">
        <v>87299.44</v>
      </c>
    </row>
    <row r="426" spans="1:14" ht="14.4" customHeight="1" x14ac:dyDescent="0.3">
      <c r="A426" s="593" t="s">
        <v>516</v>
      </c>
      <c r="B426" s="594" t="s">
        <v>517</v>
      </c>
      <c r="C426" s="595" t="s">
        <v>530</v>
      </c>
      <c r="D426" s="596" t="s">
        <v>2176</v>
      </c>
      <c r="E426" s="595" t="s">
        <v>539</v>
      </c>
      <c r="F426" s="596" t="s">
        <v>2178</v>
      </c>
      <c r="G426" s="595" t="s">
        <v>555</v>
      </c>
      <c r="H426" s="595" t="s">
        <v>1757</v>
      </c>
      <c r="I426" s="595" t="s">
        <v>199</v>
      </c>
      <c r="J426" s="595" t="s">
        <v>1758</v>
      </c>
      <c r="K426" s="595"/>
      <c r="L426" s="597">
        <v>36.905000000000001</v>
      </c>
      <c r="M426" s="597">
        <v>40</v>
      </c>
      <c r="N426" s="598">
        <v>1476.2</v>
      </c>
    </row>
    <row r="427" spans="1:14" ht="14.4" customHeight="1" x14ac:dyDescent="0.3">
      <c r="A427" s="593" t="s">
        <v>516</v>
      </c>
      <c r="B427" s="594" t="s">
        <v>517</v>
      </c>
      <c r="C427" s="595" t="s">
        <v>530</v>
      </c>
      <c r="D427" s="596" t="s">
        <v>2176</v>
      </c>
      <c r="E427" s="595" t="s">
        <v>539</v>
      </c>
      <c r="F427" s="596" t="s">
        <v>2178</v>
      </c>
      <c r="G427" s="595" t="s">
        <v>555</v>
      </c>
      <c r="H427" s="595" t="s">
        <v>1759</v>
      </c>
      <c r="I427" s="595" t="s">
        <v>199</v>
      </c>
      <c r="J427" s="595" t="s">
        <v>1760</v>
      </c>
      <c r="K427" s="595" t="s">
        <v>1761</v>
      </c>
      <c r="L427" s="597">
        <v>471.5</v>
      </c>
      <c r="M427" s="597">
        <v>220</v>
      </c>
      <c r="N427" s="598">
        <v>103730</v>
      </c>
    </row>
    <row r="428" spans="1:14" ht="14.4" customHeight="1" x14ac:dyDescent="0.3">
      <c r="A428" s="593" t="s">
        <v>516</v>
      </c>
      <c r="B428" s="594" t="s">
        <v>517</v>
      </c>
      <c r="C428" s="595" t="s">
        <v>530</v>
      </c>
      <c r="D428" s="596" t="s">
        <v>2176</v>
      </c>
      <c r="E428" s="595" t="s">
        <v>539</v>
      </c>
      <c r="F428" s="596" t="s">
        <v>2178</v>
      </c>
      <c r="G428" s="595" t="s">
        <v>555</v>
      </c>
      <c r="H428" s="595" t="s">
        <v>1762</v>
      </c>
      <c r="I428" s="595" t="s">
        <v>1763</v>
      </c>
      <c r="J428" s="595" t="s">
        <v>1764</v>
      </c>
      <c r="K428" s="595" t="s">
        <v>992</v>
      </c>
      <c r="L428" s="597">
        <v>52.409378200326977</v>
      </c>
      <c r="M428" s="597">
        <v>1</v>
      </c>
      <c r="N428" s="598">
        <v>52.409378200326977</v>
      </c>
    </row>
    <row r="429" spans="1:14" ht="14.4" customHeight="1" x14ac:dyDescent="0.3">
      <c r="A429" s="593" t="s">
        <v>516</v>
      </c>
      <c r="B429" s="594" t="s">
        <v>517</v>
      </c>
      <c r="C429" s="595" t="s">
        <v>530</v>
      </c>
      <c r="D429" s="596" t="s">
        <v>2176</v>
      </c>
      <c r="E429" s="595" t="s">
        <v>539</v>
      </c>
      <c r="F429" s="596" t="s">
        <v>2178</v>
      </c>
      <c r="G429" s="595" t="s">
        <v>555</v>
      </c>
      <c r="H429" s="595" t="s">
        <v>1765</v>
      </c>
      <c r="I429" s="595" t="s">
        <v>1766</v>
      </c>
      <c r="J429" s="595" t="s">
        <v>1767</v>
      </c>
      <c r="K429" s="595" t="s">
        <v>1768</v>
      </c>
      <c r="L429" s="597">
        <v>269.61928977272731</v>
      </c>
      <c r="M429" s="597">
        <v>17.600000000000001</v>
      </c>
      <c r="N429" s="598">
        <v>4745.299500000001</v>
      </c>
    </row>
    <row r="430" spans="1:14" ht="14.4" customHeight="1" x14ac:dyDescent="0.3">
      <c r="A430" s="593" t="s">
        <v>516</v>
      </c>
      <c r="B430" s="594" t="s">
        <v>517</v>
      </c>
      <c r="C430" s="595" t="s">
        <v>530</v>
      </c>
      <c r="D430" s="596" t="s">
        <v>2176</v>
      </c>
      <c r="E430" s="595" t="s">
        <v>539</v>
      </c>
      <c r="F430" s="596" t="s">
        <v>2178</v>
      </c>
      <c r="G430" s="595" t="s">
        <v>555</v>
      </c>
      <c r="H430" s="595" t="s">
        <v>1769</v>
      </c>
      <c r="I430" s="595" t="s">
        <v>1770</v>
      </c>
      <c r="J430" s="595" t="s">
        <v>1771</v>
      </c>
      <c r="K430" s="595" t="s">
        <v>1772</v>
      </c>
      <c r="L430" s="597">
        <v>105.30494895596691</v>
      </c>
      <c r="M430" s="597">
        <v>12</v>
      </c>
      <c r="N430" s="598">
        <v>1263.6593874716029</v>
      </c>
    </row>
    <row r="431" spans="1:14" ht="14.4" customHeight="1" x14ac:dyDescent="0.3">
      <c r="A431" s="593" t="s">
        <v>516</v>
      </c>
      <c r="B431" s="594" t="s">
        <v>517</v>
      </c>
      <c r="C431" s="595" t="s">
        <v>530</v>
      </c>
      <c r="D431" s="596" t="s">
        <v>2176</v>
      </c>
      <c r="E431" s="595" t="s">
        <v>539</v>
      </c>
      <c r="F431" s="596" t="s">
        <v>2178</v>
      </c>
      <c r="G431" s="595" t="s">
        <v>555</v>
      </c>
      <c r="H431" s="595" t="s">
        <v>1773</v>
      </c>
      <c r="I431" s="595" t="s">
        <v>1774</v>
      </c>
      <c r="J431" s="595" t="s">
        <v>1775</v>
      </c>
      <c r="K431" s="595" t="s">
        <v>1776</v>
      </c>
      <c r="L431" s="597">
        <v>3786.72</v>
      </c>
      <c r="M431" s="597">
        <v>1</v>
      </c>
      <c r="N431" s="598">
        <v>3786.72</v>
      </c>
    </row>
    <row r="432" spans="1:14" ht="14.4" customHeight="1" x14ac:dyDescent="0.3">
      <c r="A432" s="593" t="s">
        <v>516</v>
      </c>
      <c r="B432" s="594" t="s">
        <v>517</v>
      </c>
      <c r="C432" s="595" t="s">
        <v>530</v>
      </c>
      <c r="D432" s="596" t="s">
        <v>2176</v>
      </c>
      <c r="E432" s="595" t="s">
        <v>539</v>
      </c>
      <c r="F432" s="596" t="s">
        <v>2178</v>
      </c>
      <c r="G432" s="595" t="s">
        <v>555</v>
      </c>
      <c r="H432" s="595" t="s">
        <v>1777</v>
      </c>
      <c r="I432" s="595" t="s">
        <v>1778</v>
      </c>
      <c r="J432" s="595" t="s">
        <v>1779</v>
      </c>
      <c r="K432" s="595" t="s">
        <v>1780</v>
      </c>
      <c r="L432" s="597">
        <v>111.58476070942734</v>
      </c>
      <c r="M432" s="597">
        <v>10</v>
      </c>
      <c r="N432" s="598">
        <v>1115.8476070942734</v>
      </c>
    </row>
    <row r="433" spans="1:14" ht="14.4" customHeight="1" x14ac:dyDescent="0.3">
      <c r="A433" s="593" t="s">
        <v>516</v>
      </c>
      <c r="B433" s="594" t="s">
        <v>517</v>
      </c>
      <c r="C433" s="595" t="s">
        <v>530</v>
      </c>
      <c r="D433" s="596" t="s">
        <v>2176</v>
      </c>
      <c r="E433" s="595" t="s">
        <v>539</v>
      </c>
      <c r="F433" s="596" t="s">
        <v>2178</v>
      </c>
      <c r="G433" s="595" t="s">
        <v>555</v>
      </c>
      <c r="H433" s="595" t="s">
        <v>1781</v>
      </c>
      <c r="I433" s="595" t="s">
        <v>199</v>
      </c>
      <c r="J433" s="595" t="s">
        <v>1782</v>
      </c>
      <c r="K433" s="595" t="s">
        <v>1102</v>
      </c>
      <c r="L433" s="597">
        <v>23.700000000000006</v>
      </c>
      <c r="M433" s="597">
        <v>312</v>
      </c>
      <c r="N433" s="598">
        <v>7394.4000000000015</v>
      </c>
    </row>
    <row r="434" spans="1:14" ht="14.4" customHeight="1" x14ac:dyDescent="0.3">
      <c r="A434" s="593" t="s">
        <v>516</v>
      </c>
      <c r="B434" s="594" t="s">
        <v>517</v>
      </c>
      <c r="C434" s="595" t="s">
        <v>530</v>
      </c>
      <c r="D434" s="596" t="s">
        <v>2176</v>
      </c>
      <c r="E434" s="595" t="s">
        <v>539</v>
      </c>
      <c r="F434" s="596" t="s">
        <v>2178</v>
      </c>
      <c r="G434" s="595" t="s">
        <v>555</v>
      </c>
      <c r="H434" s="595" t="s">
        <v>1100</v>
      </c>
      <c r="I434" s="595" t="s">
        <v>199</v>
      </c>
      <c r="J434" s="595" t="s">
        <v>1101</v>
      </c>
      <c r="K434" s="595" t="s">
        <v>1102</v>
      </c>
      <c r="L434" s="597">
        <v>24.037194261613511</v>
      </c>
      <c r="M434" s="597">
        <v>60</v>
      </c>
      <c r="N434" s="598">
        <v>1442.2316556968105</v>
      </c>
    </row>
    <row r="435" spans="1:14" ht="14.4" customHeight="1" x14ac:dyDescent="0.3">
      <c r="A435" s="593" t="s">
        <v>516</v>
      </c>
      <c r="B435" s="594" t="s">
        <v>517</v>
      </c>
      <c r="C435" s="595" t="s">
        <v>530</v>
      </c>
      <c r="D435" s="596" t="s">
        <v>2176</v>
      </c>
      <c r="E435" s="595" t="s">
        <v>539</v>
      </c>
      <c r="F435" s="596" t="s">
        <v>2178</v>
      </c>
      <c r="G435" s="595" t="s">
        <v>555</v>
      </c>
      <c r="H435" s="595" t="s">
        <v>1105</v>
      </c>
      <c r="I435" s="595" t="s">
        <v>199</v>
      </c>
      <c r="J435" s="595" t="s">
        <v>1106</v>
      </c>
      <c r="K435" s="595"/>
      <c r="L435" s="597">
        <v>77.818678239016819</v>
      </c>
      <c r="M435" s="597">
        <v>8</v>
      </c>
      <c r="N435" s="598">
        <v>622.54942591213455</v>
      </c>
    </row>
    <row r="436" spans="1:14" ht="14.4" customHeight="1" x14ac:dyDescent="0.3">
      <c r="A436" s="593" t="s">
        <v>516</v>
      </c>
      <c r="B436" s="594" t="s">
        <v>517</v>
      </c>
      <c r="C436" s="595" t="s">
        <v>530</v>
      </c>
      <c r="D436" s="596" t="s">
        <v>2176</v>
      </c>
      <c r="E436" s="595" t="s">
        <v>539</v>
      </c>
      <c r="F436" s="596" t="s">
        <v>2178</v>
      </c>
      <c r="G436" s="595" t="s">
        <v>555</v>
      </c>
      <c r="H436" s="595" t="s">
        <v>1783</v>
      </c>
      <c r="I436" s="595" t="s">
        <v>199</v>
      </c>
      <c r="J436" s="595" t="s">
        <v>1784</v>
      </c>
      <c r="K436" s="595"/>
      <c r="L436" s="597">
        <v>216.84133226520061</v>
      </c>
      <c r="M436" s="597">
        <v>4</v>
      </c>
      <c r="N436" s="598">
        <v>867.36532906080242</v>
      </c>
    </row>
    <row r="437" spans="1:14" ht="14.4" customHeight="1" x14ac:dyDescent="0.3">
      <c r="A437" s="593" t="s">
        <v>516</v>
      </c>
      <c r="B437" s="594" t="s">
        <v>517</v>
      </c>
      <c r="C437" s="595" t="s">
        <v>530</v>
      </c>
      <c r="D437" s="596" t="s">
        <v>2176</v>
      </c>
      <c r="E437" s="595" t="s">
        <v>539</v>
      </c>
      <c r="F437" s="596" t="s">
        <v>2178</v>
      </c>
      <c r="G437" s="595" t="s">
        <v>555</v>
      </c>
      <c r="H437" s="595" t="s">
        <v>1109</v>
      </c>
      <c r="I437" s="595" t="s">
        <v>1110</v>
      </c>
      <c r="J437" s="595" t="s">
        <v>1111</v>
      </c>
      <c r="K437" s="595" t="s">
        <v>1112</v>
      </c>
      <c r="L437" s="597">
        <v>117.73913620955197</v>
      </c>
      <c r="M437" s="597">
        <v>110</v>
      </c>
      <c r="N437" s="598">
        <v>12951.304983050717</v>
      </c>
    </row>
    <row r="438" spans="1:14" ht="14.4" customHeight="1" x14ac:dyDescent="0.3">
      <c r="A438" s="593" t="s">
        <v>516</v>
      </c>
      <c r="B438" s="594" t="s">
        <v>517</v>
      </c>
      <c r="C438" s="595" t="s">
        <v>530</v>
      </c>
      <c r="D438" s="596" t="s">
        <v>2176</v>
      </c>
      <c r="E438" s="595" t="s">
        <v>539</v>
      </c>
      <c r="F438" s="596" t="s">
        <v>2178</v>
      </c>
      <c r="G438" s="595" t="s">
        <v>555</v>
      </c>
      <c r="H438" s="595" t="s">
        <v>1117</v>
      </c>
      <c r="I438" s="595" t="s">
        <v>1118</v>
      </c>
      <c r="J438" s="595" t="s">
        <v>1119</v>
      </c>
      <c r="K438" s="595" t="s">
        <v>1120</v>
      </c>
      <c r="L438" s="597">
        <v>38.938902870433395</v>
      </c>
      <c r="M438" s="597">
        <v>15</v>
      </c>
      <c r="N438" s="598">
        <v>584.08354305650096</v>
      </c>
    </row>
    <row r="439" spans="1:14" ht="14.4" customHeight="1" x14ac:dyDescent="0.3">
      <c r="A439" s="593" t="s">
        <v>516</v>
      </c>
      <c r="B439" s="594" t="s">
        <v>517</v>
      </c>
      <c r="C439" s="595" t="s">
        <v>530</v>
      </c>
      <c r="D439" s="596" t="s">
        <v>2176</v>
      </c>
      <c r="E439" s="595" t="s">
        <v>539</v>
      </c>
      <c r="F439" s="596" t="s">
        <v>2178</v>
      </c>
      <c r="G439" s="595" t="s">
        <v>555</v>
      </c>
      <c r="H439" s="595" t="s">
        <v>1785</v>
      </c>
      <c r="I439" s="595" t="s">
        <v>199</v>
      </c>
      <c r="J439" s="595" t="s">
        <v>1786</v>
      </c>
      <c r="K439" s="595" t="s">
        <v>1787</v>
      </c>
      <c r="L439" s="597">
        <v>176.83199999999999</v>
      </c>
      <c r="M439" s="597">
        <v>15</v>
      </c>
      <c r="N439" s="598">
        <v>2652.48</v>
      </c>
    </row>
    <row r="440" spans="1:14" ht="14.4" customHeight="1" x14ac:dyDescent="0.3">
      <c r="A440" s="593" t="s">
        <v>516</v>
      </c>
      <c r="B440" s="594" t="s">
        <v>517</v>
      </c>
      <c r="C440" s="595" t="s">
        <v>530</v>
      </c>
      <c r="D440" s="596" t="s">
        <v>2176</v>
      </c>
      <c r="E440" s="595" t="s">
        <v>539</v>
      </c>
      <c r="F440" s="596" t="s">
        <v>2178</v>
      </c>
      <c r="G440" s="595" t="s">
        <v>555</v>
      </c>
      <c r="H440" s="595" t="s">
        <v>1788</v>
      </c>
      <c r="I440" s="595" t="s">
        <v>1789</v>
      </c>
      <c r="J440" s="595" t="s">
        <v>1790</v>
      </c>
      <c r="K440" s="595" t="s">
        <v>1791</v>
      </c>
      <c r="L440" s="597">
        <v>1036.82</v>
      </c>
      <c r="M440" s="597">
        <v>10</v>
      </c>
      <c r="N440" s="598">
        <v>10368.199999999999</v>
      </c>
    </row>
    <row r="441" spans="1:14" ht="14.4" customHeight="1" x14ac:dyDescent="0.3">
      <c r="A441" s="593" t="s">
        <v>516</v>
      </c>
      <c r="B441" s="594" t="s">
        <v>517</v>
      </c>
      <c r="C441" s="595" t="s">
        <v>530</v>
      </c>
      <c r="D441" s="596" t="s">
        <v>2176</v>
      </c>
      <c r="E441" s="595" t="s">
        <v>539</v>
      </c>
      <c r="F441" s="596" t="s">
        <v>2178</v>
      </c>
      <c r="G441" s="595" t="s">
        <v>555</v>
      </c>
      <c r="H441" s="595" t="s">
        <v>1124</v>
      </c>
      <c r="I441" s="595" t="s">
        <v>1125</v>
      </c>
      <c r="J441" s="595" t="s">
        <v>1126</v>
      </c>
      <c r="K441" s="595" t="s">
        <v>1127</v>
      </c>
      <c r="L441" s="597">
        <v>399.47974531086129</v>
      </c>
      <c r="M441" s="597">
        <v>53</v>
      </c>
      <c r="N441" s="598">
        <v>21172.426501475649</v>
      </c>
    </row>
    <row r="442" spans="1:14" ht="14.4" customHeight="1" x14ac:dyDescent="0.3">
      <c r="A442" s="593" t="s">
        <v>516</v>
      </c>
      <c r="B442" s="594" t="s">
        <v>517</v>
      </c>
      <c r="C442" s="595" t="s">
        <v>530</v>
      </c>
      <c r="D442" s="596" t="s">
        <v>2176</v>
      </c>
      <c r="E442" s="595" t="s">
        <v>539</v>
      </c>
      <c r="F442" s="596" t="s">
        <v>2178</v>
      </c>
      <c r="G442" s="595" t="s">
        <v>555</v>
      </c>
      <c r="H442" s="595" t="s">
        <v>1792</v>
      </c>
      <c r="I442" s="595" t="s">
        <v>1793</v>
      </c>
      <c r="J442" s="595" t="s">
        <v>1794</v>
      </c>
      <c r="K442" s="595" t="s">
        <v>1795</v>
      </c>
      <c r="L442" s="597">
        <v>93.05</v>
      </c>
      <c r="M442" s="597">
        <v>1</v>
      </c>
      <c r="N442" s="598">
        <v>93.05</v>
      </c>
    </row>
    <row r="443" spans="1:14" ht="14.4" customHeight="1" x14ac:dyDescent="0.3">
      <c r="A443" s="593" t="s">
        <v>516</v>
      </c>
      <c r="B443" s="594" t="s">
        <v>517</v>
      </c>
      <c r="C443" s="595" t="s">
        <v>530</v>
      </c>
      <c r="D443" s="596" t="s">
        <v>2176</v>
      </c>
      <c r="E443" s="595" t="s">
        <v>539</v>
      </c>
      <c r="F443" s="596" t="s">
        <v>2178</v>
      </c>
      <c r="G443" s="595" t="s">
        <v>555</v>
      </c>
      <c r="H443" s="595" t="s">
        <v>1133</v>
      </c>
      <c r="I443" s="595" t="s">
        <v>1133</v>
      </c>
      <c r="J443" s="595" t="s">
        <v>1134</v>
      </c>
      <c r="K443" s="595" t="s">
        <v>1135</v>
      </c>
      <c r="L443" s="597">
        <v>48.880000000000017</v>
      </c>
      <c r="M443" s="597">
        <v>3</v>
      </c>
      <c r="N443" s="598">
        <v>146.64000000000004</v>
      </c>
    </row>
    <row r="444" spans="1:14" ht="14.4" customHeight="1" x14ac:dyDescent="0.3">
      <c r="A444" s="593" t="s">
        <v>516</v>
      </c>
      <c r="B444" s="594" t="s">
        <v>517</v>
      </c>
      <c r="C444" s="595" t="s">
        <v>530</v>
      </c>
      <c r="D444" s="596" t="s">
        <v>2176</v>
      </c>
      <c r="E444" s="595" t="s">
        <v>539</v>
      </c>
      <c r="F444" s="596" t="s">
        <v>2178</v>
      </c>
      <c r="G444" s="595" t="s">
        <v>555</v>
      </c>
      <c r="H444" s="595" t="s">
        <v>1796</v>
      </c>
      <c r="I444" s="595" t="s">
        <v>1797</v>
      </c>
      <c r="J444" s="595" t="s">
        <v>1682</v>
      </c>
      <c r="K444" s="595" t="s">
        <v>1798</v>
      </c>
      <c r="L444" s="597">
        <v>37.70000000000001</v>
      </c>
      <c r="M444" s="597">
        <v>1</v>
      </c>
      <c r="N444" s="598">
        <v>37.70000000000001</v>
      </c>
    </row>
    <row r="445" spans="1:14" ht="14.4" customHeight="1" x14ac:dyDescent="0.3">
      <c r="A445" s="593" t="s">
        <v>516</v>
      </c>
      <c r="B445" s="594" t="s">
        <v>517</v>
      </c>
      <c r="C445" s="595" t="s">
        <v>530</v>
      </c>
      <c r="D445" s="596" t="s">
        <v>2176</v>
      </c>
      <c r="E445" s="595" t="s">
        <v>539</v>
      </c>
      <c r="F445" s="596" t="s">
        <v>2178</v>
      </c>
      <c r="G445" s="595" t="s">
        <v>555</v>
      </c>
      <c r="H445" s="595" t="s">
        <v>1151</v>
      </c>
      <c r="I445" s="595" t="s">
        <v>1152</v>
      </c>
      <c r="J445" s="595" t="s">
        <v>1153</v>
      </c>
      <c r="K445" s="595" t="s">
        <v>1154</v>
      </c>
      <c r="L445" s="597">
        <v>122.40929148028786</v>
      </c>
      <c r="M445" s="597">
        <v>1</v>
      </c>
      <c r="N445" s="598">
        <v>122.40929148028786</v>
      </c>
    </row>
    <row r="446" spans="1:14" ht="14.4" customHeight="1" x14ac:dyDescent="0.3">
      <c r="A446" s="593" t="s">
        <v>516</v>
      </c>
      <c r="B446" s="594" t="s">
        <v>517</v>
      </c>
      <c r="C446" s="595" t="s">
        <v>530</v>
      </c>
      <c r="D446" s="596" t="s">
        <v>2176</v>
      </c>
      <c r="E446" s="595" t="s">
        <v>539</v>
      </c>
      <c r="F446" s="596" t="s">
        <v>2178</v>
      </c>
      <c r="G446" s="595" t="s">
        <v>555</v>
      </c>
      <c r="H446" s="595" t="s">
        <v>1799</v>
      </c>
      <c r="I446" s="595" t="s">
        <v>1799</v>
      </c>
      <c r="J446" s="595" t="s">
        <v>1800</v>
      </c>
      <c r="K446" s="595" t="s">
        <v>1801</v>
      </c>
      <c r="L446" s="597">
        <v>92.720000000000013</v>
      </c>
      <c r="M446" s="597">
        <v>1</v>
      </c>
      <c r="N446" s="598">
        <v>92.720000000000013</v>
      </c>
    </row>
    <row r="447" spans="1:14" ht="14.4" customHeight="1" x14ac:dyDescent="0.3">
      <c r="A447" s="593" t="s">
        <v>516</v>
      </c>
      <c r="B447" s="594" t="s">
        <v>517</v>
      </c>
      <c r="C447" s="595" t="s">
        <v>530</v>
      </c>
      <c r="D447" s="596" t="s">
        <v>2176</v>
      </c>
      <c r="E447" s="595" t="s">
        <v>539</v>
      </c>
      <c r="F447" s="596" t="s">
        <v>2178</v>
      </c>
      <c r="G447" s="595" t="s">
        <v>555</v>
      </c>
      <c r="H447" s="595" t="s">
        <v>1802</v>
      </c>
      <c r="I447" s="595" t="s">
        <v>199</v>
      </c>
      <c r="J447" s="595" t="s">
        <v>1803</v>
      </c>
      <c r="K447" s="595"/>
      <c r="L447" s="597">
        <v>26.313333333333336</v>
      </c>
      <c r="M447" s="597">
        <v>9</v>
      </c>
      <c r="N447" s="598">
        <v>236.82000000000002</v>
      </c>
    </row>
    <row r="448" spans="1:14" ht="14.4" customHeight="1" x14ac:dyDescent="0.3">
      <c r="A448" s="593" t="s">
        <v>516</v>
      </c>
      <c r="B448" s="594" t="s">
        <v>517</v>
      </c>
      <c r="C448" s="595" t="s">
        <v>530</v>
      </c>
      <c r="D448" s="596" t="s">
        <v>2176</v>
      </c>
      <c r="E448" s="595" t="s">
        <v>539</v>
      </c>
      <c r="F448" s="596" t="s">
        <v>2178</v>
      </c>
      <c r="G448" s="595" t="s">
        <v>555</v>
      </c>
      <c r="H448" s="595" t="s">
        <v>1804</v>
      </c>
      <c r="I448" s="595" t="s">
        <v>1805</v>
      </c>
      <c r="J448" s="595" t="s">
        <v>1806</v>
      </c>
      <c r="K448" s="595" t="s">
        <v>1120</v>
      </c>
      <c r="L448" s="597">
        <v>304.51</v>
      </c>
      <c r="M448" s="597">
        <v>3</v>
      </c>
      <c r="N448" s="598">
        <v>913.53</v>
      </c>
    </row>
    <row r="449" spans="1:14" ht="14.4" customHeight="1" x14ac:dyDescent="0.3">
      <c r="A449" s="593" t="s">
        <v>516</v>
      </c>
      <c r="B449" s="594" t="s">
        <v>517</v>
      </c>
      <c r="C449" s="595" t="s">
        <v>530</v>
      </c>
      <c r="D449" s="596" t="s">
        <v>2176</v>
      </c>
      <c r="E449" s="595" t="s">
        <v>539</v>
      </c>
      <c r="F449" s="596" t="s">
        <v>2178</v>
      </c>
      <c r="G449" s="595" t="s">
        <v>555</v>
      </c>
      <c r="H449" s="595" t="s">
        <v>1807</v>
      </c>
      <c r="I449" s="595" t="s">
        <v>1808</v>
      </c>
      <c r="J449" s="595" t="s">
        <v>810</v>
      </c>
      <c r="K449" s="595" t="s">
        <v>1809</v>
      </c>
      <c r="L449" s="597">
        <v>140.44204347042299</v>
      </c>
      <c r="M449" s="597">
        <v>9</v>
      </c>
      <c r="N449" s="598">
        <v>1263.9783912338069</v>
      </c>
    </row>
    <row r="450" spans="1:14" ht="14.4" customHeight="1" x14ac:dyDescent="0.3">
      <c r="A450" s="593" t="s">
        <v>516</v>
      </c>
      <c r="B450" s="594" t="s">
        <v>517</v>
      </c>
      <c r="C450" s="595" t="s">
        <v>530</v>
      </c>
      <c r="D450" s="596" t="s">
        <v>2176</v>
      </c>
      <c r="E450" s="595" t="s">
        <v>539</v>
      </c>
      <c r="F450" s="596" t="s">
        <v>2178</v>
      </c>
      <c r="G450" s="595" t="s">
        <v>555</v>
      </c>
      <c r="H450" s="595" t="s">
        <v>1810</v>
      </c>
      <c r="I450" s="595" t="s">
        <v>1811</v>
      </c>
      <c r="J450" s="595" t="s">
        <v>1812</v>
      </c>
      <c r="K450" s="595" t="s">
        <v>1813</v>
      </c>
      <c r="L450" s="597">
        <v>734.05000000000007</v>
      </c>
      <c r="M450" s="597">
        <v>6</v>
      </c>
      <c r="N450" s="598">
        <v>4404.3</v>
      </c>
    </row>
    <row r="451" spans="1:14" ht="14.4" customHeight="1" x14ac:dyDescent="0.3">
      <c r="A451" s="593" t="s">
        <v>516</v>
      </c>
      <c r="B451" s="594" t="s">
        <v>517</v>
      </c>
      <c r="C451" s="595" t="s">
        <v>530</v>
      </c>
      <c r="D451" s="596" t="s">
        <v>2176</v>
      </c>
      <c r="E451" s="595" t="s">
        <v>539</v>
      </c>
      <c r="F451" s="596" t="s">
        <v>2178</v>
      </c>
      <c r="G451" s="595" t="s">
        <v>555</v>
      </c>
      <c r="H451" s="595" t="s">
        <v>1814</v>
      </c>
      <c r="I451" s="595" t="s">
        <v>1815</v>
      </c>
      <c r="J451" s="595" t="s">
        <v>1816</v>
      </c>
      <c r="K451" s="595"/>
      <c r="L451" s="597">
        <v>603.51</v>
      </c>
      <c r="M451" s="597">
        <v>4</v>
      </c>
      <c r="N451" s="598">
        <v>2414.04</v>
      </c>
    </row>
    <row r="452" spans="1:14" ht="14.4" customHeight="1" x14ac:dyDescent="0.3">
      <c r="A452" s="593" t="s">
        <v>516</v>
      </c>
      <c r="B452" s="594" t="s">
        <v>517</v>
      </c>
      <c r="C452" s="595" t="s">
        <v>530</v>
      </c>
      <c r="D452" s="596" t="s">
        <v>2176</v>
      </c>
      <c r="E452" s="595" t="s">
        <v>539</v>
      </c>
      <c r="F452" s="596" t="s">
        <v>2178</v>
      </c>
      <c r="G452" s="595" t="s">
        <v>555</v>
      </c>
      <c r="H452" s="595" t="s">
        <v>1817</v>
      </c>
      <c r="I452" s="595" t="s">
        <v>1818</v>
      </c>
      <c r="J452" s="595" t="s">
        <v>1819</v>
      </c>
      <c r="K452" s="595" t="s">
        <v>1820</v>
      </c>
      <c r="L452" s="597">
        <v>742.06</v>
      </c>
      <c r="M452" s="597">
        <v>2</v>
      </c>
      <c r="N452" s="598">
        <v>1484.12</v>
      </c>
    </row>
    <row r="453" spans="1:14" ht="14.4" customHeight="1" x14ac:dyDescent="0.3">
      <c r="A453" s="593" t="s">
        <v>516</v>
      </c>
      <c r="B453" s="594" t="s">
        <v>517</v>
      </c>
      <c r="C453" s="595" t="s">
        <v>530</v>
      </c>
      <c r="D453" s="596" t="s">
        <v>2176</v>
      </c>
      <c r="E453" s="595" t="s">
        <v>539</v>
      </c>
      <c r="F453" s="596" t="s">
        <v>2178</v>
      </c>
      <c r="G453" s="595" t="s">
        <v>555</v>
      </c>
      <c r="H453" s="595" t="s">
        <v>1157</v>
      </c>
      <c r="I453" s="595" t="s">
        <v>1158</v>
      </c>
      <c r="J453" s="595" t="s">
        <v>1159</v>
      </c>
      <c r="K453" s="595" t="s">
        <v>1160</v>
      </c>
      <c r="L453" s="597">
        <v>88.22745639167411</v>
      </c>
      <c r="M453" s="597">
        <v>20</v>
      </c>
      <c r="N453" s="598">
        <v>1764.5491278334821</v>
      </c>
    </row>
    <row r="454" spans="1:14" ht="14.4" customHeight="1" x14ac:dyDescent="0.3">
      <c r="A454" s="593" t="s">
        <v>516</v>
      </c>
      <c r="B454" s="594" t="s">
        <v>517</v>
      </c>
      <c r="C454" s="595" t="s">
        <v>530</v>
      </c>
      <c r="D454" s="596" t="s">
        <v>2176</v>
      </c>
      <c r="E454" s="595" t="s">
        <v>539</v>
      </c>
      <c r="F454" s="596" t="s">
        <v>2178</v>
      </c>
      <c r="G454" s="595" t="s">
        <v>555</v>
      </c>
      <c r="H454" s="595" t="s">
        <v>1163</v>
      </c>
      <c r="I454" s="595" t="s">
        <v>1164</v>
      </c>
      <c r="J454" s="595" t="s">
        <v>1165</v>
      </c>
      <c r="K454" s="595" t="s">
        <v>1166</v>
      </c>
      <c r="L454" s="597">
        <v>339.94</v>
      </c>
      <c r="M454" s="597">
        <v>3</v>
      </c>
      <c r="N454" s="598">
        <v>1019.8199999999999</v>
      </c>
    </row>
    <row r="455" spans="1:14" ht="14.4" customHeight="1" x14ac:dyDescent="0.3">
      <c r="A455" s="593" t="s">
        <v>516</v>
      </c>
      <c r="B455" s="594" t="s">
        <v>517</v>
      </c>
      <c r="C455" s="595" t="s">
        <v>530</v>
      </c>
      <c r="D455" s="596" t="s">
        <v>2176</v>
      </c>
      <c r="E455" s="595" t="s">
        <v>539</v>
      </c>
      <c r="F455" s="596" t="s">
        <v>2178</v>
      </c>
      <c r="G455" s="595" t="s">
        <v>555</v>
      </c>
      <c r="H455" s="595" t="s">
        <v>1821</v>
      </c>
      <c r="I455" s="595" t="s">
        <v>1822</v>
      </c>
      <c r="J455" s="595" t="s">
        <v>1823</v>
      </c>
      <c r="K455" s="595" t="s">
        <v>1824</v>
      </c>
      <c r="L455" s="597">
        <v>755.51999999999987</v>
      </c>
      <c r="M455" s="597">
        <v>1</v>
      </c>
      <c r="N455" s="598">
        <v>755.51999999999987</v>
      </c>
    </row>
    <row r="456" spans="1:14" ht="14.4" customHeight="1" x14ac:dyDescent="0.3">
      <c r="A456" s="593" t="s">
        <v>516</v>
      </c>
      <c r="B456" s="594" t="s">
        <v>517</v>
      </c>
      <c r="C456" s="595" t="s">
        <v>530</v>
      </c>
      <c r="D456" s="596" t="s">
        <v>2176</v>
      </c>
      <c r="E456" s="595" t="s">
        <v>539</v>
      </c>
      <c r="F456" s="596" t="s">
        <v>2178</v>
      </c>
      <c r="G456" s="595" t="s">
        <v>555</v>
      </c>
      <c r="H456" s="595" t="s">
        <v>1169</v>
      </c>
      <c r="I456" s="595" t="s">
        <v>199</v>
      </c>
      <c r="J456" s="595" t="s">
        <v>1170</v>
      </c>
      <c r="K456" s="595" t="s">
        <v>1171</v>
      </c>
      <c r="L456" s="597">
        <v>33.840774442658898</v>
      </c>
      <c r="M456" s="597">
        <v>13</v>
      </c>
      <c r="N456" s="598">
        <v>439.9300677545657</v>
      </c>
    </row>
    <row r="457" spans="1:14" ht="14.4" customHeight="1" x14ac:dyDescent="0.3">
      <c r="A457" s="593" t="s">
        <v>516</v>
      </c>
      <c r="B457" s="594" t="s">
        <v>517</v>
      </c>
      <c r="C457" s="595" t="s">
        <v>530</v>
      </c>
      <c r="D457" s="596" t="s">
        <v>2176</v>
      </c>
      <c r="E457" s="595" t="s">
        <v>539</v>
      </c>
      <c r="F457" s="596" t="s">
        <v>2178</v>
      </c>
      <c r="G457" s="595" t="s">
        <v>555</v>
      </c>
      <c r="H457" s="595" t="s">
        <v>1825</v>
      </c>
      <c r="I457" s="595" t="s">
        <v>1826</v>
      </c>
      <c r="J457" s="595" t="s">
        <v>1827</v>
      </c>
      <c r="K457" s="595" t="s">
        <v>1828</v>
      </c>
      <c r="L457" s="597">
        <v>191.5</v>
      </c>
      <c r="M457" s="597">
        <v>1</v>
      </c>
      <c r="N457" s="598">
        <v>191.5</v>
      </c>
    </row>
    <row r="458" spans="1:14" ht="14.4" customHeight="1" x14ac:dyDescent="0.3">
      <c r="A458" s="593" t="s">
        <v>516</v>
      </c>
      <c r="B458" s="594" t="s">
        <v>517</v>
      </c>
      <c r="C458" s="595" t="s">
        <v>530</v>
      </c>
      <c r="D458" s="596" t="s">
        <v>2176</v>
      </c>
      <c r="E458" s="595" t="s">
        <v>539</v>
      </c>
      <c r="F458" s="596" t="s">
        <v>2178</v>
      </c>
      <c r="G458" s="595" t="s">
        <v>555</v>
      </c>
      <c r="H458" s="595" t="s">
        <v>1592</v>
      </c>
      <c r="I458" s="595" t="s">
        <v>199</v>
      </c>
      <c r="J458" s="595" t="s">
        <v>1593</v>
      </c>
      <c r="K458" s="595"/>
      <c r="L458" s="597">
        <v>59.900000000000013</v>
      </c>
      <c r="M458" s="597">
        <v>1</v>
      </c>
      <c r="N458" s="598">
        <v>59.900000000000013</v>
      </c>
    </row>
    <row r="459" spans="1:14" ht="14.4" customHeight="1" x14ac:dyDescent="0.3">
      <c r="A459" s="593" t="s">
        <v>516</v>
      </c>
      <c r="B459" s="594" t="s">
        <v>517</v>
      </c>
      <c r="C459" s="595" t="s">
        <v>530</v>
      </c>
      <c r="D459" s="596" t="s">
        <v>2176</v>
      </c>
      <c r="E459" s="595" t="s">
        <v>539</v>
      </c>
      <c r="F459" s="596" t="s">
        <v>2178</v>
      </c>
      <c r="G459" s="595" t="s">
        <v>555</v>
      </c>
      <c r="H459" s="595" t="s">
        <v>1829</v>
      </c>
      <c r="I459" s="595" t="s">
        <v>1830</v>
      </c>
      <c r="J459" s="595" t="s">
        <v>1831</v>
      </c>
      <c r="K459" s="595" t="s">
        <v>1832</v>
      </c>
      <c r="L459" s="597">
        <v>2700</v>
      </c>
      <c r="M459" s="597">
        <v>8</v>
      </c>
      <c r="N459" s="598">
        <v>21600</v>
      </c>
    </row>
    <row r="460" spans="1:14" ht="14.4" customHeight="1" x14ac:dyDescent="0.3">
      <c r="A460" s="593" t="s">
        <v>516</v>
      </c>
      <c r="B460" s="594" t="s">
        <v>517</v>
      </c>
      <c r="C460" s="595" t="s">
        <v>530</v>
      </c>
      <c r="D460" s="596" t="s">
        <v>2176</v>
      </c>
      <c r="E460" s="595" t="s">
        <v>539</v>
      </c>
      <c r="F460" s="596" t="s">
        <v>2178</v>
      </c>
      <c r="G460" s="595" t="s">
        <v>555</v>
      </c>
      <c r="H460" s="595" t="s">
        <v>1833</v>
      </c>
      <c r="I460" s="595" t="s">
        <v>199</v>
      </c>
      <c r="J460" s="595" t="s">
        <v>1834</v>
      </c>
      <c r="K460" s="595"/>
      <c r="L460" s="597">
        <v>202.25183945041903</v>
      </c>
      <c r="M460" s="597">
        <v>23</v>
      </c>
      <c r="N460" s="598">
        <v>4651.7923073596376</v>
      </c>
    </row>
    <row r="461" spans="1:14" ht="14.4" customHeight="1" x14ac:dyDescent="0.3">
      <c r="A461" s="593" t="s">
        <v>516</v>
      </c>
      <c r="B461" s="594" t="s">
        <v>517</v>
      </c>
      <c r="C461" s="595" t="s">
        <v>530</v>
      </c>
      <c r="D461" s="596" t="s">
        <v>2176</v>
      </c>
      <c r="E461" s="595" t="s">
        <v>539</v>
      </c>
      <c r="F461" s="596" t="s">
        <v>2178</v>
      </c>
      <c r="G461" s="595" t="s">
        <v>555</v>
      </c>
      <c r="H461" s="595" t="s">
        <v>1835</v>
      </c>
      <c r="I461" s="595" t="s">
        <v>1835</v>
      </c>
      <c r="J461" s="595" t="s">
        <v>1836</v>
      </c>
      <c r="K461" s="595" t="s">
        <v>1837</v>
      </c>
      <c r="L461" s="597">
        <v>180.28752598817138</v>
      </c>
      <c r="M461" s="597">
        <v>19</v>
      </c>
      <c r="N461" s="598">
        <v>3425.4629937752561</v>
      </c>
    </row>
    <row r="462" spans="1:14" ht="14.4" customHeight="1" x14ac:dyDescent="0.3">
      <c r="A462" s="593" t="s">
        <v>516</v>
      </c>
      <c r="B462" s="594" t="s">
        <v>517</v>
      </c>
      <c r="C462" s="595" t="s">
        <v>530</v>
      </c>
      <c r="D462" s="596" t="s">
        <v>2176</v>
      </c>
      <c r="E462" s="595" t="s">
        <v>539</v>
      </c>
      <c r="F462" s="596" t="s">
        <v>2178</v>
      </c>
      <c r="G462" s="595" t="s">
        <v>555</v>
      </c>
      <c r="H462" s="595" t="s">
        <v>1838</v>
      </c>
      <c r="I462" s="595" t="s">
        <v>199</v>
      </c>
      <c r="J462" s="595" t="s">
        <v>1839</v>
      </c>
      <c r="K462" s="595"/>
      <c r="L462" s="597">
        <v>78.513174979524265</v>
      </c>
      <c r="M462" s="597">
        <v>3</v>
      </c>
      <c r="N462" s="598">
        <v>235.53952493857281</v>
      </c>
    </row>
    <row r="463" spans="1:14" ht="14.4" customHeight="1" x14ac:dyDescent="0.3">
      <c r="A463" s="593" t="s">
        <v>516</v>
      </c>
      <c r="B463" s="594" t="s">
        <v>517</v>
      </c>
      <c r="C463" s="595" t="s">
        <v>530</v>
      </c>
      <c r="D463" s="596" t="s">
        <v>2176</v>
      </c>
      <c r="E463" s="595" t="s">
        <v>539</v>
      </c>
      <c r="F463" s="596" t="s">
        <v>2178</v>
      </c>
      <c r="G463" s="595" t="s">
        <v>555</v>
      </c>
      <c r="H463" s="595" t="s">
        <v>1840</v>
      </c>
      <c r="I463" s="595" t="s">
        <v>199</v>
      </c>
      <c r="J463" s="595" t="s">
        <v>1841</v>
      </c>
      <c r="K463" s="595" t="s">
        <v>1842</v>
      </c>
      <c r="L463" s="597">
        <v>150.44867530154497</v>
      </c>
      <c r="M463" s="597">
        <v>16</v>
      </c>
      <c r="N463" s="598">
        <v>2407.1788048247195</v>
      </c>
    </row>
    <row r="464" spans="1:14" ht="14.4" customHeight="1" x14ac:dyDescent="0.3">
      <c r="A464" s="593" t="s">
        <v>516</v>
      </c>
      <c r="B464" s="594" t="s">
        <v>517</v>
      </c>
      <c r="C464" s="595" t="s">
        <v>530</v>
      </c>
      <c r="D464" s="596" t="s">
        <v>2176</v>
      </c>
      <c r="E464" s="595" t="s">
        <v>539</v>
      </c>
      <c r="F464" s="596" t="s">
        <v>2178</v>
      </c>
      <c r="G464" s="595" t="s">
        <v>555</v>
      </c>
      <c r="H464" s="595" t="s">
        <v>1843</v>
      </c>
      <c r="I464" s="595" t="s">
        <v>1843</v>
      </c>
      <c r="J464" s="595" t="s">
        <v>1844</v>
      </c>
      <c r="K464" s="595" t="s">
        <v>1845</v>
      </c>
      <c r="L464" s="597">
        <v>300.18000000000006</v>
      </c>
      <c r="M464" s="597">
        <v>3</v>
      </c>
      <c r="N464" s="598">
        <v>900.54000000000019</v>
      </c>
    </row>
    <row r="465" spans="1:14" ht="14.4" customHeight="1" x14ac:dyDescent="0.3">
      <c r="A465" s="593" t="s">
        <v>516</v>
      </c>
      <c r="B465" s="594" t="s">
        <v>517</v>
      </c>
      <c r="C465" s="595" t="s">
        <v>530</v>
      </c>
      <c r="D465" s="596" t="s">
        <v>2176</v>
      </c>
      <c r="E465" s="595" t="s">
        <v>539</v>
      </c>
      <c r="F465" s="596" t="s">
        <v>2178</v>
      </c>
      <c r="G465" s="595" t="s">
        <v>555</v>
      </c>
      <c r="H465" s="595" t="s">
        <v>1846</v>
      </c>
      <c r="I465" s="595" t="s">
        <v>1846</v>
      </c>
      <c r="J465" s="595" t="s">
        <v>1847</v>
      </c>
      <c r="K465" s="595" t="s">
        <v>1848</v>
      </c>
      <c r="L465" s="597">
        <v>560.04999999999995</v>
      </c>
      <c r="M465" s="597">
        <v>2</v>
      </c>
      <c r="N465" s="598">
        <v>1120.0999999999999</v>
      </c>
    </row>
    <row r="466" spans="1:14" ht="14.4" customHeight="1" x14ac:dyDescent="0.3">
      <c r="A466" s="593" t="s">
        <v>516</v>
      </c>
      <c r="B466" s="594" t="s">
        <v>517</v>
      </c>
      <c r="C466" s="595" t="s">
        <v>530</v>
      </c>
      <c r="D466" s="596" t="s">
        <v>2176</v>
      </c>
      <c r="E466" s="595" t="s">
        <v>539</v>
      </c>
      <c r="F466" s="596" t="s">
        <v>2178</v>
      </c>
      <c r="G466" s="595" t="s">
        <v>555</v>
      </c>
      <c r="H466" s="595" t="s">
        <v>1849</v>
      </c>
      <c r="I466" s="595" t="s">
        <v>1850</v>
      </c>
      <c r="J466" s="595" t="s">
        <v>1851</v>
      </c>
      <c r="K466" s="595" t="s">
        <v>1852</v>
      </c>
      <c r="L466" s="597">
        <v>684.38</v>
      </c>
      <c r="M466" s="597">
        <v>2</v>
      </c>
      <c r="N466" s="598">
        <v>1368.76</v>
      </c>
    </row>
    <row r="467" spans="1:14" ht="14.4" customHeight="1" x14ac:dyDescent="0.3">
      <c r="A467" s="593" t="s">
        <v>516</v>
      </c>
      <c r="B467" s="594" t="s">
        <v>517</v>
      </c>
      <c r="C467" s="595" t="s">
        <v>530</v>
      </c>
      <c r="D467" s="596" t="s">
        <v>2176</v>
      </c>
      <c r="E467" s="595" t="s">
        <v>539</v>
      </c>
      <c r="F467" s="596" t="s">
        <v>2178</v>
      </c>
      <c r="G467" s="595" t="s">
        <v>555</v>
      </c>
      <c r="H467" s="595" t="s">
        <v>1187</v>
      </c>
      <c r="I467" s="595" t="s">
        <v>199</v>
      </c>
      <c r="J467" s="595" t="s">
        <v>1188</v>
      </c>
      <c r="K467" s="595"/>
      <c r="L467" s="597">
        <v>852.01204705037037</v>
      </c>
      <c r="M467" s="597">
        <v>4</v>
      </c>
      <c r="N467" s="598">
        <v>3408.0481882014815</v>
      </c>
    </row>
    <row r="468" spans="1:14" ht="14.4" customHeight="1" x14ac:dyDescent="0.3">
      <c r="A468" s="593" t="s">
        <v>516</v>
      </c>
      <c r="B468" s="594" t="s">
        <v>517</v>
      </c>
      <c r="C468" s="595" t="s">
        <v>530</v>
      </c>
      <c r="D468" s="596" t="s">
        <v>2176</v>
      </c>
      <c r="E468" s="595" t="s">
        <v>539</v>
      </c>
      <c r="F468" s="596" t="s">
        <v>2178</v>
      </c>
      <c r="G468" s="595" t="s">
        <v>555</v>
      </c>
      <c r="H468" s="595" t="s">
        <v>1853</v>
      </c>
      <c r="I468" s="595" t="s">
        <v>1854</v>
      </c>
      <c r="J468" s="595" t="s">
        <v>1855</v>
      </c>
      <c r="K468" s="595" t="s">
        <v>1856</v>
      </c>
      <c r="L468" s="597">
        <v>565.01</v>
      </c>
      <c r="M468" s="597">
        <v>1</v>
      </c>
      <c r="N468" s="598">
        <v>565.01</v>
      </c>
    </row>
    <row r="469" spans="1:14" ht="14.4" customHeight="1" x14ac:dyDescent="0.3">
      <c r="A469" s="593" t="s">
        <v>516</v>
      </c>
      <c r="B469" s="594" t="s">
        <v>517</v>
      </c>
      <c r="C469" s="595" t="s">
        <v>530</v>
      </c>
      <c r="D469" s="596" t="s">
        <v>2176</v>
      </c>
      <c r="E469" s="595" t="s">
        <v>539</v>
      </c>
      <c r="F469" s="596" t="s">
        <v>2178</v>
      </c>
      <c r="G469" s="595" t="s">
        <v>555</v>
      </c>
      <c r="H469" s="595" t="s">
        <v>1857</v>
      </c>
      <c r="I469" s="595" t="s">
        <v>1858</v>
      </c>
      <c r="J469" s="595" t="s">
        <v>1859</v>
      </c>
      <c r="K469" s="595" t="s">
        <v>1860</v>
      </c>
      <c r="L469" s="597">
        <v>75.973367564178943</v>
      </c>
      <c r="M469" s="597">
        <v>21</v>
      </c>
      <c r="N469" s="598">
        <v>1595.4407188477578</v>
      </c>
    </row>
    <row r="470" spans="1:14" ht="14.4" customHeight="1" x14ac:dyDescent="0.3">
      <c r="A470" s="593" t="s">
        <v>516</v>
      </c>
      <c r="B470" s="594" t="s">
        <v>517</v>
      </c>
      <c r="C470" s="595" t="s">
        <v>530</v>
      </c>
      <c r="D470" s="596" t="s">
        <v>2176</v>
      </c>
      <c r="E470" s="595" t="s">
        <v>539</v>
      </c>
      <c r="F470" s="596" t="s">
        <v>2178</v>
      </c>
      <c r="G470" s="595" t="s">
        <v>555</v>
      </c>
      <c r="H470" s="595" t="s">
        <v>1861</v>
      </c>
      <c r="I470" s="595" t="s">
        <v>1862</v>
      </c>
      <c r="J470" s="595" t="s">
        <v>1863</v>
      </c>
      <c r="K470" s="595" t="s">
        <v>1864</v>
      </c>
      <c r="L470" s="597">
        <v>83.954584640854165</v>
      </c>
      <c r="M470" s="597">
        <v>13</v>
      </c>
      <c r="N470" s="598">
        <v>1091.4096003311042</v>
      </c>
    </row>
    <row r="471" spans="1:14" ht="14.4" customHeight="1" x14ac:dyDescent="0.3">
      <c r="A471" s="593" t="s">
        <v>516</v>
      </c>
      <c r="B471" s="594" t="s">
        <v>517</v>
      </c>
      <c r="C471" s="595" t="s">
        <v>530</v>
      </c>
      <c r="D471" s="596" t="s">
        <v>2176</v>
      </c>
      <c r="E471" s="595" t="s">
        <v>539</v>
      </c>
      <c r="F471" s="596" t="s">
        <v>2178</v>
      </c>
      <c r="G471" s="595" t="s">
        <v>555</v>
      </c>
      <c r="H471" s="595" t="s">
        <v>1865</v>
      </c>
      <c r="I471" s="595" t="s">
        <v>199</v>
      </c>
      <c r="J471" s="595" t="s">
        <v>1866</v>
      </c>
      <c r="K471" s="595" t="s">
        <v>1752</v>
      </c>
      <c r="L471" s="597">
        <v>396.75</v>
      </c>
      <c r="M471" s="597">
        <v>24</v>
      </c>
      <c r="N471" s="598">
        <v>9522</v>
      </c>
    </row>
    <row r="472" spans="1:14" ht="14.4" customHeight="1" x14ac:dyDescent="0.3">
      <c r="A472" s="593" t="s">
        <v>516</v>
      </c>
      <c r="B472" s="594" t="s">
        <v>517</v>
      </c>
      <c r="C472" s="595" t="s">
        <v>530</v>
      </c>
      <c r="D472" s="596" t="s">
        <v>2176</v>
      </c>
      <c r="E472" s="595" t="s">
        <v>539</v>
      </c>
      <c r="F472" s="596" t="s">
        <v>2178</v>
      </c>
      <c r="G472" s="595" t="s">
        <v>555</v>
      </c>
      <c r="H472" s="595" t="s">
        <v>1194</v>
      </c>
      <c r="I472" s="595" t="s">
        <v>1195</v>
      </c>
      <c r="J472" s="595" t="s">
        <v>1196</v>
      </c>
      <c r="K472" s="595" t="s">
        <v>1197</v>
      </c>
      <c r="L472" s="597">
        <v>152.88007599316003</v>
      </c>
      <c r="M472" s="597">
        <v>4</v>
      </c>
      <c r="N472" s="598">
        <v>611.52030397264014</v>
      </c>
    </row>
    <row r="473" spans="1:14" ht="14.4" customHeight="1" x14ac:dyDescent="0.3">
      <c r="A473" s="593" t="s">
        <v>516</v>
      </c>
      <c r="B473" s="594" t="s">
        <v>517</v>
      </c>
      <c r="C473" s="595" t="s">
        <v>530</v>
      </c>
      <c r="D473" s="596" t="s">
        <v>2176</v>
      </c>
      <c r="E473" s="595" t="s">
        <v>539</v>
      </c>
      <c r="F473" s="596" t="s">
        <v>2178</v>
      </c>
      <c r="G473" s="595" t="s">
        <v>555</v>
      </c>
      <c r="H473" s="595" t="s">
        <v>1867</v>
      </c>
      <c r="I473" s="595" t="s">
        <v>1868</v>
      </c>
      <c r="J473" s="595" t="s">
        <v>1869</v>
      </c>
      <c r="K473" s="595" t="s">
        <v>1870</v>
      </c>
      <c r="L473" s="597">
        <v>90.969591718478299</v>
      </c>
      <c r="M473" s="597">
        <v>1</v>
      </c>
      <c r="N473" s="598">
        <v>90.969591718478299</v>
      </c>
    </row>
    <row r="474" spans="1:14" ht="14.4" customHeight="1" x14ac:dyDescent="0.3">
      <c r="A474" s="593" t="s">
        <v>516</v>
      </c>
      <c r="B474" s="594" t="s">
        <v>517</v>
      </c>
      <c r="C474" s="595" t="s">
        <v>530</v>
      </c>
      <c r="D474" s="596" t="s">
        <v>2176</v>
      </c>
      <c r="E474" s="595" t="s">
        <v>539</v>
      </c>
      <c r="F474" s="596" t="s">
        <v>2178</v>
      </c>
      <c r="G474" s="595" t="s">
        <v>555</v>
      </c>
      <c r="H474" s="595" t="s">
        <v>1871</v>
      </c>
      <c r="I474" s="595" t="s">
        <v>1872</v>
      </c>
      <c r="J474" s="595" t="s">
        <v>1873</v>
      </c>
      <c r="K474" s="595"/>
      <c r="L474" s="597">
        <v>296.3</v>
      </c>
      <c r="M474" s="597">
        <v>1</v>
      </c>
      <c r="N474" s="598">
        <v>296.3</v>
      </c>
    </row>
    <row r="475" spans="1:14" ht="14.4" customHeight="1" x14ac:dyDescent="0.3">
      <c r="A475" s="593" t="s">
        <v>516</v>
      </c>
      <c r="B475" s="594" t="s">
        <v>517</v>
      </c>
      <c r="C475" s="595" t="s">
        <v>530</v>
      </c>
      <c r="D475" s="596" t="s">
        <v>2176</v>
      </c>
      <c r="E475" s="595" t="s">
        <v>539</v>
      </c>
      <c r="F475" s="596" t="s">
        <v>2178</v>
      </c>
      <c r="G475" s="595" t="s">
        <v>555</v>
      </c>
      <c r="H475" s="595" t="s">
        <v>1874</v>
      </c>
      <c r="I475" s="595" t="s">
        <v>1874</v>
      </c>
      <c r="J475" s="595" t="s">
        <v>1851</v>
      </c>
      <c r="K475" s="595" t="s">
        <v>1875</v>
      </c>
      <c r="L475" s="597">
        <v>1647.5901150686429</v>
      </c>
      <c r="M475" s="597">
        <v>1</v>
      </c>
      <c r="N475" s="598">
        <v>1647.5901150686429</v>
      </c>
    </row>
    <row r="476" spans="1:14" ht="14.4" customHeight="1" x14ac:dyDescent="0.3">
      <c r="A476" s="593" t="s">
        <v>516</v>
      </c>
      <c r="B476" s="594" t="s">
        <v>517</v>
      </c>
      <c r="C476" s="595" t="s">
        <v>530</v>
      </c>
      <c r="D476" s="596" t="s">
        <v>2176</v>
      </c>
      <c r="E476" s="595" t="s">
        <v>539</v>
      </c>
      <c r="F476" s="596" t="s">
        <v>2178</v>
      </c>
      <c r="G476" s="595" t="s">
        <v>555</v>
      </c>
      <c r="H476" s="595" t="s">
        <v>1876</v>
      </c>
      <c r="I476" s="595" t="s">
        <v>1877</v>
      </c>
      <c r="J476" s="595" t="s">
        <v>1878</v>
      </c>
      <c r="K476" s="595" t="s">
        <v>1879</v>
      </c>
      <c r="L476" s="597">
        <v>79.840052509817141</v>
      </c>
      <c r="M476" s="597">
        <v>3</v>
      </c>
      <c r="N476" s="598">
        <v>239.52015752945141</v>
      </c>
    </row>
    <row r="477" spans="1:14" ht="14.4" customHeight="1" x14ac:dyDescent="0.3">
      <c r="A477" s="593" t="s">
        <v>516</v>
      </c>
      <c r="B477" s="594" t="s">
        <v>517</v>
      </c>
      <c r="C477" s="595" t="s">
        <v>530</v>
      </c>
      <c r="D477" s="596" t="s">
        <v>2176</v>
      </c>
      <c r="E477" s="595" t="s">
        <v>539</v>
      </c>
      <c r="F477" s="596" t="s">
        <v>2178</v>
      </c>
      <c r="G477" s="595" t="s">
        <v>555</v>
      </c>
      <c r="H477" s="595" t="s">
        <v>1880</v>
      </c>
      <c r="I477" s="595" t="s">
        <v>1881</v>
      </c>
      <c r="J477" s="595" t="s">
        <v>1878</v>
      </c>
      <c r="K477" s="595" t="s">
        <v>1882</v>
      </c>
      <c r="L477" s="597">
        <v>268.9125662900268</v>
      </c>
      <c r="M477" s="597">
        <v>4</v>
      </c>
      <c r="N477" s="598">
        <v>1075.6502651601072</v>
      </c>
    </row>
    <row r="478" spans="1:14" ht="14.4" customHeight="1" x14ac:dyDescent="0.3">
      <c r="A478" s="593" t="s">
        <v>516</v>
      </c>
      <c r="B478" s="594" t="s">
        <v>517</v>
      </c>
      <c r="C478" s="595" t="s">
        <v>530</v>
      </c>
      <c r="D478" s="596" t="s">
        <v>2176</v>
      </c>
      <c r="E478" s="595" t="s">
        <v>539</v>
      </c>
      <c r="F478" s="596" t="s">
        <v>2178</v>
      </c>
      <c r="G478" s="595" t="s">
        <v>555</v>
      </c>
      <c r="H478" s="595" t="s">
        <v>1883</v>
      </c>
      <c r="I478" s="595" t="s">
        <v>1884</v>
      </c>
      <c r="J478" s="595" t="s">
        <v>1885</v>
      </c>
      <c r="K478" s="595" t="s">
        <v>1886</v>
      </c>
      <c r="L478" s="597">
        <v>1003.0599999999998</v>
      </c>
      <c r="M478" s="597">
        <v>5</v>
      </c>
      <c r="N478" s="598">
        <v>5015.2999999999993</v>
      </c>
    </row>
    <row r="479" spans="1:14" ht="14.4" customHeight="1" x14ac:dyDescent="0.3">
      <c r="A479" s="593" t="s">
        <v>516</v>
      </c>
      <c r="B479" s="594" t="s">
        <v>517</v>
      </c>
      <c r="C479" s="595" t="s">
        <v>530</v>
      </c>
      <c r="D479" s="596" t="s">
        <v>2176</v>
      </c>
      <c r="E479" s="595" t="s">
        <v>539</v>
      </c>
      <c r="F479" s="596" t="s">
        <v>2178</v>
      </c>
      <c r="G479" s="595" t="s">
        <v>555</v>
      </c>
      <c r="H479" s="595" t="s">
        <v>1887</v>
      </c>
      <c r="I479" s="595" t="s">
        <v>1888</v>
      </c>
      <c r="J479" s="595" t="s">
        <v>1889</v>
      </c>
      <c r="K479" s="595" t="s">
        <v>1890</v>
      </c>
      <c r="L479" s="597">
        <v>482.99995670105415</v>
      </c>
      <c r="M479" s="597">
        <v>30</v>
      </c>
      <c r="N479" s="598">
        <v>14489.998701031624</v>
      </c>
    </row>
    <row r="480" spans="1:14" ht="14.4" customHeight="1" x14ac:dyDescent="0.3">
      <c r="A480" s="593" t="s">
        <v>516</v>
      </c>
      <c r="B480" s="594" t="s">
        <v>517</v>
      </c>
      <c r="C480" s="595" t="s">
        <v>530</v>
      </c>
      <c r="D480" s="596" t="s">
        <v>2176</v>
      </c>
      <c r="E480" s="595" t="s">
        <v>539</v>
      </c>
      <c r="F480" s="596" t="s">
        <v>2178</v>
      </c>
      <c r="G480" s="595" t="s">
        <v>555</v>
      </c>
      <c r="H480" s="595" t="s">
        <v>1891</v>
      </c>
      <c r="I480" s="595" t="s">
        <v>1892</v>
      </c>
      <c r="J480" s="595" t="s">
        <v>1893</v>
      </c>
      <c r="K480" s="595" t="s">
        <v>1894</v>
      </c>
      <c r="L480" s="597">
        <v>391.00056494841863</v>
      </c>
      <c r="M480" s="597">
        <v>20</v>
      </c>
      <c r="N480" s="598">
        <v>7820.011298968373</v>
      </c>
    </row>
    <row r="481" spans="1:14" ht="14.4" customHeight="1" x14ac:dyDescent="0.3">
      <c r="A481" s="593" t="s">
        <v>516</v>
      </c>
      <c r="B481" s="594" t="s">
        <v>517</v>
      </c>
      <c r="C481" s="595" t="s">
        <v>530</v>
      </c>
      <c r="D481" s="596" t="s">
        <v>2176</v>
      </c>
      <c r="E481" s="595" t="s">
        <v>539</v>
      </c>
      <c r="F481" s="596" t="s">
        <v>2178</v>
      </c>
      <c r="G481" s="595" t="s">
        <v>555</v>
      </c>
      <c r="H481" s="595" t="s">
        <v>1895</v>
      </c>
      <c r="I481" s="595" t="s">
        <v>1895</v>
      </c>
      <c r="J481" s="595" t="s">
        <v>1896</v>
      </c>
      <c r="K481" s="595" t="s">
        <v>1897</v>
      </c>
      <c r="L481" s="597">
        <v>4491.0096173212251</v>
      </c>
      <c r="M481" s="597">
        <v>5</v>
      </c>
      <c r="N481" s="598">
        <v>22455.048086606126</v>
      </c>
    </row>
    <row r="482" spans="1:14" ht="14.4" customHeight="1" x14ac:dyDescent="0.3">
      <c r="A482" s="593" t="s">
        <v>516</v>
      </c>
      <c r="B482" s="594" t="s">
        <v>517</v>
      </c>
      <c r="C482" s="595" t="s">
        <v>530</v>
      </c>
      <c r="D482" s="596" t="s">
        <v>2176</v>
      </c>
      <c r="E482" s="595" t="s">
        <v>539</v>
      </c>
      <c r="F482" s="596" t="s">
        <v>2178</v>
      </c>
      <c r="G482" s="595" t="s">
        <v>555</v>
      </c>
      <c r="H482" s="595" t="s">
        <v>1898</v>
      </c>
      <c r="I482" s="595" t="s">
        <v>199</v>
      </c>
      <c r="J482" s="595" t="s">
        <v>1899</v>
      </c>
      <c r="K482" s="595"/>
      <c r="L482" s="597">
        <v>11262.93</v>
      </c>
      <c r="M482" s="597">
        <v>1</v>
      </c>
      <c r="N482" s="598">
        <v>11262.93</v>
      </c>
    </row>
    <row r="483" spans="1:14" ht="14.4" customHeight="1" x14ac:dyDescent="0.3">
      <c r="A483" s="593" t="s">
        <v>516</v>
      </c>
      <c r="B483" s="594" t="s">
        <v>517</v>
      </c>
      <c r="C483" s="595" t="s">
        <v>530</v>
      </c>
      <c r="D483" s="596" t="s">
        <v>2176</v>
      </c>
      <c r="E483" s="595" t="s">
        <v>539</v>
      </c>
      <c r="F483" s="596" t="s">
        <v>2178</v>
      </c>
      <c r="G483" s="595" t="s">
        <v>555</v>
      </c>
      <c r="H483" s="595" t="s">
        <v>1900</v>
      </c>
      <c r="I483" s="595" t="s">
        <v>1900</v>
      </c>
      <c r="J483" s="595" t="s">
        <v>1633</v>
      </c>
      <c r="K483" s="595" t="s">
        <v>1901</v>
      </c>
      <c r="L483" s="597">
        <v>191.73</v>
      </c>
      <c r="M483" s="597">
        <v>1</v>
      </c>
      <c r="N483" s="598">
        <v>191.73</v>
      </c>
    </row>
    <row r="484" spans="1:14" ht="14.4" customHeight="1" x14ac:dyDescent="0.3">
      <c r="A484" s="593" t="s">
        <v>516</v>
      </c>
      <c r="B484" s="594" t="s">
        <v>517</v>
      </c>
      <c r="C484" s="595" t="s">
        <v>530</v>
      </c>
      <c r="D484" s="596" t="s">
        <v>2176</v>
      </c>
      <c r="E484" s="595" t="s">
        <v>539</v>
      </c>
      <c r="F484" s="596" t="s">
        <v>2178</v>
      </c>
      <c r="G484" s="595" t="s">
        <v>555</v>
      </c>
      <c r="H484" s="595" t="s">
        <v>1902</v>
      </c>
      <c r="I484" s="595" t="s">
        <v>1902</v>
      </c>
      <c r="J484" s="595" t="s">
        <v>1903</v>
      </c>
      <c r="K484" s="595" t="s">
        <v>1904</v>
      </c>
      <c r="L484" s="597">
        <v>3643.3753924557682</v>
      </c>
      <c r="M484" s="597">
        <v>7</v>
      </c>
      <c r="N484" s="598">
        <v>25503.627747190378</v>
      </c>
    </row>
    <row r="485" spans="1:14" ht="14.4" customHeight="1" x14ac:dyDescent="0.3">
      <c r="A485" s="593" t="s">
        <v>516</v>
      </c>
      <c r="B485" s="594" t="s">
        <v>517</v>
      </c>
      <c r="C485" s="595" t="s">
        <v>530</v>
      </c>
      <c r="D485" s="596" t="s">
        <v>2176</v>
      </c>
      <c r="E485" s="595" t="s">
        <v>539</v>
      </c>
      <c r="F485" s="596" t="s">
        <v>2178</v>
      </c>
      <c r="G485" s="595" t="s">
        <v>555</v>
      </c>
      <c r="H485" s="595" t="s">
        <v>1905</v>
      </c>
      <c r="I485" s="595" t="s">
        <v>199</v>
      </c>
      <c r="J485" s="595" t="s">
        <v>1906</v>
      </c>
      <c r="K485" s="595"/>
      <c r="L485" s="597">
        <v>265.74000000000007</v>
      </c>
      <c r="M485" s="597">
        <v>1</v>
      </c>
      <c r="N485" s="598">
        <v>265.74000000000007</v>
      </c>
    </row>
    <row r="486" spans="1:14" ht="14.4" customHeight="1" x14ac:dyDescent="0.3">
      <c r="A486" s="593" t="s">
        <v>516</v>
      </c>
      <c r="B486" s="594" t="s">
        <v>517</v>
      </c>
      <c r="C486" s="595" t="s">
        <v>530</v>
      </c>
      <c r="D486" s="596" t="s">
        <v>2176</v>
      </c>
      <c r="E486" s="595" t="s">
        <v>539</v>
      </c>
      <c r="F486" s="596" t="s">
        <v>2178</v>
      </c>
      <c r="G486" s="595" t="s">
        <v>555</v>
      </c>
      <c r="H486" s="595" t="s">
        <v>1907</v>
      </c>
      <c r="I486" s="595" t="s">
        <v>1907</v>
      </c>
      <c r="J486" s="595" t="s">
        <v>743</v>
      </c>
      <c r="K486" s="595" t="s">
        <v>1908</v>
      </c>
      <c r="L486" s="597">
        <v>92</v>
      </c>
      <c r="M486" s="597">
        <v>2</v>
      </c>
      <c r="N486" s="598">
        <v>184</v>
      </c>
    </row>
    <row r="487" spans="1:14" ht="14.4" customHeight="1" x14ac:dyDescent="0.3">
      <c r="A487" s="593" t="s">
        <v>516</v>
      </c>
      <c r="B487" s="594" t="s">
        <v>517</v>
      </c>
      <c r="C487" s="595" t="s">
        <v>530</v>
      </c>
      <c r="D487" s="596" t="s">
        <v>2176</v>
      </c>
      <c r="E487" s="595" t="s">
        <v>539</v>
      </c>
      <c r="F487" s="596" t="s">
        <v>2178</v>
      </c>
      <c r="G487" s="595" t="s">
        <v>555</v>
      </c>
      <c r="H487" s="595" t="s">
        <v>1909</v>
      </c>
      <c r="I487" s="595" t="s">
        <v>1909</v>
      </c>
      <c r="J487" s="595" t="s">
        <v>600</v>
      </c>
      <c r="K487" s="595" t="s">
        <v>1910</v>
      </c>
      <c r="L487" s="597">
        <v>60.079891510998124</v>
      </c>
      <c r="M487" s="597">
        <v>18</v>
      </c>
      <c r="N487" s="598">
        <v>1081.4380471979662</v>
      </c>
    </row>
    <row r="488" spans="1:14" ht="14.4" customHeight="1" x14ac:dyDescent="0.3">
      <c r="A488" s="593" t="s">
        <v>516</v>
      </c>
      <c r="B488" s="594" t="s">
        <v>517</v>
      </c>
      <c r="C488" s="595" t="s">
        <v>530</v>
      </c>
      <c r="D488" s="596" t="s">
        <v>2176</v>
      </c>
      <c r="E488" s="595" t="s">
        <v>539</v>
      </c>
      <c r="F488" s="596" t="s">
        <v>2178</v>
      </c>
      <c r="G488" s="595" t="s">
        <v>555</v>
      </c>
      <c r="H488" s="595" t="s">
        <v>1200</v>
      </c>
      <c r="I488" s="595" t="s">
        <v>199</v>
      </c>
      <c r="J488" s="595" t="s">
        <v>1201</v>
      </c>
      <c r="K488" s="595"/>
      <c r="L488" s="597">
        <v>147.49967314265265</v>
      </c>
      <c r="M488" s="597">
        <v>3</v>
      </c>
      <c r="N488" s="598">
        <v>442.49901942795799</v>
      </c>
    </row>
    <row r="489" spans="1:14" ht="14.4" customHeight="1" x14ac:dyDescent="0.3">
      <c r="A489" s="593" t="s">
        <v>516</v>
      </c>
      <c r="B489" s="594" t="s">
        <v>517</v>
      </c>
      <c r="C489" s="595" t="s">
        <v>530</v>
      </c>
      <c r="D489" s="596" t="s">
        <v>2176</v>
      </c>
      <c r="E489" s="595" t="s">
        <v>539</v>
      </c>
      <c r="F489" s="596" t="s">
        <v>2178</v>
      </c>
      <c r="G489" s="595" t="s">
        <v>555</v>
      </c>
      <c r="H489" s="595" t="s">
        <v>1202</v>
      </c>
      <c r="I489" s="595" t="s">
        <v>199</v>
      </c>
      <c r="J489" s="595" t="s">
        <v>1203</v>
      </c>
      <c r="K489" s="595"/>
      <c r="L489" s="597">
        <v>169.94034207400227</v>
      </c>
      <c r="M489" s="597">
        <v>1</v>
      </c>
      <c r="N489" s="598">
        <v>169.94034207400227</v>
      </c>
    </row>
    <row r="490" spans="1:14" ht="14.4" customHeight="1" x14ac:dyDescent="0.3">
      <c r="A490" s="593" t="s">
        <v>516</v>
      </c>
      <c r="B490" s="594" t="s">
        <v>517</v>
      </c>
      <c r="C490" s="595" t="s">
        <v>530</v>
      </c>
      <c r="D490" s="596" t="s">
        <v>2176</v>
      </c>
      <c r="E490" s="595" t="s">
        <v>539</v>
      </c>
      <c r="F490" s="596" t="s">
        <v>2178</v>
      </c>
      <c r="G490" s="595" t="s">
        <v>555</v>
      </c>
      <c r="H490" s="595" t="s">
        <v>1911</v>
      </c>
      <c r="I490" s="595" t="s">
        <v>199</v>
      </c>
      <c r="J490" s="595" t="s">
        <v>1912</v>
      </c>
      <c r="K490" s="595"/>
      <c r="L490" s="597">
        <v>43.139999999999986</v>
      </c>
      <c r="M490" s="597">
        <v>3</v>
      </c>
      <c r="N490" s="598">
        <v>129.41999999999996</v>
      </c>
    </row>
    <row r="491" spans="1:14" ht="14.4" customHeight="1" x14ac:dyDescent="0.3">
      <c r="A491" s="593" t="s">
        <v>516</v>
      </c>
      <c r="B491" s="594" t="s">
        <v>517</v>
      </c>
      <c r="C491" s="595" t="s">
        <v>530</v>
      </c>
      <c r="D491" s="596" t="s">
        <v>2176</v>
      </c>
      <c r="E491" s="595" t="s">
        <v>539</v>
      </c>
      <c r="F491" s="596" t="s">
        <v>2178</v>
      </c>
      <c r="G491" s="595" t="s">
        <v>555</v>
      </c>
      <c r="H491" s="595" t="s">
        <v>1913</v>
      </c>
      <c r="I491" s="595" t="s">
        <v>199</v>
      </c>
      <c r="J491" s="595" t="s">
        <v>1914</v>
      </c>
      <c r="K491" s="595"/>
      <c r="L491" s="597">
        <v>32.479999999999997</v>
      </c>
      <c r="M491" s="597">
        <v>2</v>
      </c>
      <c r="N491" s="598">
        <v>64.959999999999994</v>
      </c>
    </row>
    <row r="492" spans="1:14" ht="14.4" customHeight="1" x14ac:dyDescent="0.3">
      <c r="A492" s="593" t="s">
        <v>516</v>
      </c>
      <c r="B492" s="594" t="s">
        <v>517</v>
      </c>
      <c r="C492" s="595" t="s">
        <v>530</v>
      </c>
      <c r="D492" s="596" t="s">
        <v>2176</v>
      </c>
      <c r="E492" s="595" t="s">
        <v>539</v>
      </c>
      <c r="F492" s="596" t="s">
        <v>2178</v>
      </c>
      <c r="G492" s="595" t="s">
        <v>555</v>
      </c>
      <c r="H492" s="595" t="s">
        <v>1915</v>
      </c>
      <c r="I492" s="595" t="s">
        <v>199</v>
      </c>
      <c r="J492" s="595" t="s">
        <v>1916</v>
      </c>
      <c r="K492" s="595"/>
      <c r="L492" s="597">
        <v>62.97000000000002</v>
      </c>
      <c r="M492" s="597">
        <v>3</v>
      </c>
      <c r="N492" s="598">
        <v>188.91000000000005</v>
      </c>
    </row>
    <row r="493" spans="1:14" ht="14.4" customHeight="1" x14ac:dyDescent="0.3">
      <c r="A493" s="593" t="s">
        <v>516</v>
      </c>
      <c r="B493" s="594" t="s">
        <v>517</v>
      </c>
      <c r="C493" s="595" t="s">
        <v>530</v>
      </c>
      <c r="D493" s="596" t="s">
        <v>2176</v>
      </c>
      <c r="E493" s="595" t="s">
        <v>539</v>
      </c>
      <c r="F493" s="596" t="s">
        <v>2178</v>
      </c>
      <c r="G493" s="595" t="s">
        <v>1208</v>
      </c>
      <c r="H493" s="595" t="s">
        <v>1218</v>
      </c>
      <c r="I493" s="595" t="s">
        <v>1219</v>
      </c>
      <c r="J493" s="595" t="s">
        <v>1220</v>
      </c>
      <c r="K493" s="595" t="s">
        <v>1221</v>
      </c>
      <c r="L493" s="597">
        <v>36.329897953248306</v>
      </c>
      <c r="M493" s="597">
        <v>2</v>
      </c>
      <c r="N493" s="598">
        <v>72.659795906496612</v>
      </c>
    </row>
    <row r="494" spans="1:14" ht="14.4" customHeight="1" x14ac:dyDescent="0.3">
      <c r="A494" s="593" t="s">
        <v>516</v>
      </c>
      <c r="B494" s="594" t="s">
        <v>517</v>
      </c>
      <c r="C494" s="595" t="s">
        <v>530</v>
      </c>
      <c r="D494" s="596" t="s">
        <v>2176</v>
      </c>
      <c r="E494" s="595" t="s">
        <v>539</v>
      </c>
      <c r="F494" s="596" t="s">
        <v>2178</v>
      </c>
      <c r="G494" s="595" t="s">
        <v>1208</v>
      </c>
      <c r="H494" s="595" t="s">
        <v>1230</v>
      </c>
      <c r="I494" s="595" t="s">
        <v>1231</v>
      </c>
      <c r="J494" s="595" t="s">
        <v>1228</v>
      </c>
      <c r="K494" s="595" t="s">
        <v>1232</v>
      </c>
      <c r="L494" s="597">
        <v>94.67</v>
      </c>
      <c r="M494" s="597">
        <v>1</v>
      </c>
      <c r="N494" s="598">
        <v>94.67</v>
      </c>
    </row>
    <row r="495" spans="1:14" ht="14.4" customHeight="1" x14ac:dyDescent="0.3">
      <c r="A495" s="593" t="s">
        <v>516</v>
      </c>
      <c r="B495" s="594" t="s">
        <v>517</v>
      </c>
      <c r="C495" s="595" t="s">
        <v>530</v>
      </c>
      <c r="D495" s="596" t="s">
        <v>2176</v>
      </c>
      <c r="E495" s="595" t="s">
        <v>539</v>
      </c>
      <c r="F495" s="596" t="s">
        <v>2178</v>
      </c>
      <c r="G495" s="595" t="s">
        <v>1208</v>
      </c>
      <c r="H495" s="595" t="s">
        <v>1243</v>
      </c>
      <c r="I495" s="595" t="s">
        <v>1244</v>
      </c>
      <c r="J495" s="595" t="s">
        <v>1245</v>
      </c>
      <c r="K495" s="595" t="s">
        <v>1246</v>
      </c>
      <c r="L495" s="597">
        <v>144.52993395616048</v>
      </c>
      <c r="M495" s="597">
        <v>29</v>
      </c>
      <c r="N495" s="598">
        <v>4191.3680847286541</v>
      </c>
    </row>
    <row r="496" spans="1:14" ht="14.4" customHeight="1" x14ac:dyDescent="0.3">
      <c r="A496" s="593" t="s">
        <v>516</v>
      </c>
      <c r="B496" s="594" t="s">
        <v>517</v>
      </c>
      <c r="C496" s="595" t="s">
        <v>530</v>
      </c>
      <c r="D496" s="596" t="s">
        <v>2176</v>
      </c>
      <c r="E496" s="595" t="s">
        <v>539</v>
      </c>
      <c r="F496" s="596" t="s">
        <v>2178</v>
      </c>
      <c r="G496" s="595" t="s">
        <v>1208</v>
      </c>
      <c r="H496" s="595" t="s">
        <v>1917</v>
      </c>
      <c r="I496" s="595" t="s">
        <v>1918</v>
      </c>
      <c r="J496" s="595" t="s">
        <v>553</v>
      </c>
      <c r="K496" s="595" t="s">
        <v>1919</v>
      </c>
      <c r="L496" s="597">
        <v>64.73</v>
      </c>
      <c r="M496" s="597">
        <v>1</v>
      </c>
      <c r="N496" s="598">
        <v>64.73</v>
      </c>
    </row>
    <row r="497" spans="1:14" ht="14.4" customHeight="1" x14ac:dyDescent="0.3">
      <c r="A497" s="593" t="s">
        <v>516</v>
      </c>
      <c r="B497" s="594" t="s">
        <v>517</v>
      </c>
      <c r="C497" s="595" t="s">
        <v>530</v>
      </c>
      <c r="D497" s="596" t="s">
        <v>2176</v>
      </c>
      <c r="E497" s="595" t="s">
        <v>539</v>
      </c>
      <c r="F497" s="596" t="s">
        <v>2178</v>
      </c>
      <c r="G497" s="595" t="s">
        <v>1208</v>
      </c>
      <c r="H497" s="595" t="s">
        <v>1255</v>
      </c>
      <c r="I497" s="595" t="s">
        <v>1256</v>
      </c>
      <c r="J497" s="595" t="s">
        <v>1257</v>
      </c>
      <c r="K497" s="595" t="s">
        <v>1258</v>
      </c>
      <c r="L497" s="597">
        <v>492.19973360528581</v>
      </c>
      <c r="M497" s="597">
        <v>4</v>
      </c>
      <c r="N497" s="598">
        <v>1968.7989344211433</v>
      </c>
    </row>
    <row r="498" spans="1:14" ht="14.4" customHeight="1" x14ac:dyDescent="0.3">
      <c r="A498" s="593" t="s">
        <v>516</v>
      </c>
      <c r="B498" s="594" t="s">
        <v>517</v>
      </c>
      <c r="C498" s="595" t="s">
        <v>530</v>
      </c>
      <c r="D498" s="596" t="s">
        <v>2176</v>
      </c>
      <c r="E498" s="595" t="s">
        <v>539</v>
      </c>
      <c r="F498" s="596" t="s">
        <v>2178</v>
      </c>
      <c r="G498" s="595" t="s">
        <v>1208</v>
      </c>
      <c r="H498" s="595" t="s">
        <v>1259</v>
      </c>
      <c r="I498" s="595" t="s">
        <v>1260</v>
      </c>
      <c r="J498" s="595" t="s">
        <v>1257</v>
      </c>
      <c r="K498" s="595" t="s">
        <v>1261</v>
      </c>
      <c r="L498" s="597">
        <v>942.99999999999977</v>
      </c>
      <c r="M498" s="597">
        <v>1</v>
      </c>
      <c r="N498" s="598">
        <v>942.99999999999977</v>
      </c>
    </row>
    <row r="499" spans="1:14" ht="14.4" customHeight="1" x14ac:dyDescent="0.3">
      <c r="A499" s="593" t="s">
        <v>516</v>
      </c>
      <c r="B499" s="594" t="s">
        <v>517</v>
      </c>
      <c r="C499" s="595" t="s">
        <v>530</v>
      </c>
      <c r="D499" s="596" t="s">
        <v>2176</v>
      </c>
      <c r="E499" s="595" t="s">
        <v>539</v>
      </c>
      <c r="F499" s="596" t="s">
        <v>2178</v>
      </c>
      <c r="G499" s="595" t="s">
        <v>1208</v>
      </c>
      <c r="H499" s="595" t="s">
        <v>1920</v>
      </c>
      <c r="I499" s="595" t="s">
        <v>1921</v>
      </c>
      <c r="J499" s="595" t="s">
        <v>1372</v>
      </c>
      <c r="K499" s="595" t="s">
        <v>1922</v>
      </c>
      <c r="L499" s="597">
        <v>116.25999999999999</v>
      </c>
      <c r="M499" s="597">
        <v>3</v>
      </c>
      <c r="N499" s="598">
        <v>348.78</v>
      </c>
    </row>
    <row r="500" spans="1:14" ht="14.4" customHeight="1" x14ac:dyDescent="0.3">
      <c r="A500" s="593" t="s">
        <v>516</v>
      </c>
      <c r="B500" s="594" t="s">
        <v>517</v>
      </c>
      <c r="C500" s="595" t="s">
        <v>530</v>
      </c>
      <c r="D500" s="596" t="s">
        <v>2176</v>
      </c>
      <c r="E500" s="595" t="s">
        <v>539</v>
      </c>
      <c r="F500" s="596" t="s">
        <v>2178</v>
      </c>
      <c r="G500" s="595" t="s">
        <v>1208</v>
      </c>
      <c r="H500" s="595" t="s">
        <v>1268</v>
      </c>
      <c r="I500" s="595" t="s">
        <v>1269</v>
      </c>
      <c r="J500" s="595" t="s">
        <v>1270</v>
      </c>
      <c r="K500" s="595" t="s">
        <v>1271</v>
      </c>
      <c r="L500" s="597">
        <v>45.550000000000004</v>
      </c>
      <c r="M500" s="597">
        <v>1</v>
      </c>
      <c r="N500" s="598">
        <v>45.550000000000004</v>
      </c>
    </row>
    <row r="501" spans="1:14" ht="14.4" customHeight="1" x14ac:dyDescent="0.3">
      <c r="A501" s="593" t="s">
        <v>516</v>
      </c>
      <c r="B501" s="594" t="s">
        <v>517</v>
      </c>
      <c r="C501" s="595" t="s">
        <v>530</v>
      </c>
      <c r="D501" s="596" t="s">
        <v>2176</v>
      </c>
      <c r="E501" s="595" t="s">
        <v>539</v>
      </c>
      <c r="F501" s="596" t="s">
        <v>2178</v>
      </c>
      <c r="G501" s="595" t="s">
        <v>1208</v>
      </c>
      <c r="H501" s="595" t="s">
        <v>1923</v>
      </c>
      <c r="I501" s="595" t="s">
        <v>1924</v>
      </c>
      <c r="J501" s="595" t="s">
        <v>1925</v>
      </c>
      <c r="K501" s="595" t="s">
        <v>1926</v>
      </c>
      <c r="L501" s="597">
        <v>55.039999999999978</v>
      </c>
      <c r="M501" s="597">
        <v>1</v>
      </c>
      <c r="N501" s="598">
        <v>55.039999999999978</v>
      </c>
    </row>
    <row r="502" spans="1:14" ht="14.4" customHeight="1" x14ac:dyDescent="0.3">
      <c r="A502" s="593" t="s">
        <v>516</v>
      </c>
      <c r="B502" s="594" t="s">
        <v>517</v>
      </c>
      <c r="C502" s="595" t="s">
        <v>530</v>
      </c>
      <c r="D502" s="596" t="s">
        <v>2176</v>
      </c>
      <c r="E502" s="595" t="s">
        <v>539</v>
      </c>
      <c r="F502" s="596" t="s">
        <v>2178</v>
      </c>
      <c r="G502" s="595" t="s">
        <v>1208</v>
      </c>
      <c r="H502" s="595" t="s">
        <v>1298</v>
      </c>
      <c r="I502" s="595" t="s">
        <v>1299</v>
      </c>
      <c r="J502" s="595" t="s">
        <v>1300</v>
      </c>
      <c r="K502" s="595" t="s">
        <v>1301</v>
      </c>
      <c r="L502" s="597">
        <v>85.493599999999986</v>
      </c>
      <c r="M502" s="597">
        <v>25</v>
      </c>
      <c r="N502" s="598">
        <v>2137.3399999999997</v>
      </c>
    </row>
    <row r="503" spans="1:14" ht="14.4" customHeight="1" x14ac:dyDescent="0.3">
      <c r="A503" s="593" t="s">
        <v>516</v>
      </c>
      <c r="B503" s="594" t="s">
        <v>517</v>
      </c>
      <c r="C503" s="595" t="s">
        <v>530</v>
      </c>
      <c r="D503" s="596" t="s">
        <v>2176</v>
      </c>
      <c r="E503" s="595" t="s">
        <v>539</v>
      </c>
      <c r="F503" s="596" t="s">
        <v>2178</v>
      </c>
      <c r="G503" s="595" t="s">
        <v>1208</v>
      </c>
      <c r="H503" s="595" t="s">
        <v>1312</v>
      </c>
      <c r="I503" s="595" t="s">
        <v>1313</v>
      </c>
      <c r="J503" s="595" t="s">
        <v>1314</v>
      </c>
      <c r="K503" s="595" t="s">
        <v>1315</v>
      </c>
      <c r="L503" s="597">
        <v>103.32000000000001</v>
      </c>
      <c r="M503" s="597">
        <v>1</v>
      </c>
      <c r="N503" s="598">
        <v>103.32000000000001</v>
      </c>
    </row>
    <row r="504" spans="1:14" ht="14.4" customHeight="1" x14ac:dyDescent="0.3">
      <c r="A504" s="593" t="s">
        <v>516</v>
      </c>
      <c r="B504" s="594" t="s">
        <v>517</v>
      </c>
      <c r="C504" s="595" t="s">
        <v>530</v>
      </c>
      <c r="D504" s="596" t="s">
        <v>2176</v>
      </c>
      <c r="E504" s="595" t="s">
        <v>539</v>
      </c>
      <c r="F504" s="596" t="s">
        <v>2178</v>
      </c>
      <c r="G504" s="595" t="s">
        <v>1208</v>
      </c>
      <c r="H504" s="595" t="s">
        <v>1927</v>
      </c>
      <c r="I504" s="595" t="s">
        <v>1928</v>
      </c>
      <c r="J504" s="595" t="s">
        <v>1929</v>
      </c>
      <c r="K504" s="595" t="s">
        <v>1930</v>
      </c>
      <c r="L504" s="597">
        <v>337.15</v>
      </c>
      <c r="M504" s="597">
        <v>1</v>
      </c>
      <c r="N504" s="598">
        <v>337.15</v>
      </c>
    </row>
    <row r="505" spans="1:14" ht="14.4" customHeight="1" x14ac:dyDescent="0.3">
      <c r="A505" s="593" t="s">
        <v>516</v>
      </c>
      <c r="B505" s="594" t="s">
        <v>517</v>
      </c>
      <c r="C505" s="595" t="s">
        <v>530</v>
      </c>
      <c r="D505" s="596" t="s">
        <v>2176</v>
      </c>
      <c r="E505" s="595" t="s">
        <v>539</v>
      </c>
      <c r="F505" s="596" t="s">
        <v>2178</v>
      </c>
      <c r="G505" s="595" t="s">
        <v>1208</v>
      </c>
      <c r="H505" s="595" t="s">
        <v>1335</v>
      </c>
      <c r="I505" s="595" t="s">
        <v>1336</v>
      </c>
      <c r="J505" s="595" t="s">
        <v>1337</v>
      </c>
      <c r="K505" s="595" t="s">
        <v>1338</v>
      </c>
      <c r="L505" s="597">
        <v>145.07000000000002</v>
      </c>
      <c r="M505" s="597">
        <v>1</v>
      </c>
      <c r="N505" s="598">
        <v>145.07000000000002</v>
      </c>
    </row>
    <row r="506" spans="1:14" ht="14.4" customHeight="1" x14ac:dyDescent="0.3">
      <c r="A506" s="593" t="s">
        <v>516</v>
      </c>
      <c r="B506" s="594" t="s">
        <v>517</v>
      </c>
      <c r="C506" s="595" t="s">
        <v>530</v>
      </c>
      <c r="D506" s="596" t="s">
        <v>2176</v>
      </c>
      <c r="E506" s="595" t="s">
        <v>539</v>
      </c>
      <c r="F506" s="596" t="s">
        <v>2178</v>
      </c>
      <c r="G506" s="595" t="s">
        <v>1208</v>
      </c>
      <c r="H506" s="595" t="s">
        <v>1343</v>
      </c>
      <c r="I506" s="595" t="s">
        <v>1344</v>
      </c>
      <c r="J506" s="595" t="s">
        <v>1228</v>
      </c>
      <c r="K506" s="595" t="s">
        <v>1345</v>
      </c>
      <c r="L506" s="597">
        <v>135.40207139974547</v>
      </c>
      <c r="M506" s="597">
        <v>134</v>
      </c>
      <c r="N506" s="598">
        <v>18143.877567565891</v>
      </c>
    </row>
    <row r="507" spans="1:14" ht="14.4" customHeight="1" x14ac:dyDescent="0.3">
      <c r="A507" s="593" t="s">
        <v>516</v>
      </c>
      <c r="B507" s="594" t="s">
        <v>517</v>
      </c>
      <c r="C507" s="595" t="s">
        <v>530</v>
      </c>
      <c r="D507" s="596" t="s">
        <v>2176</v>
      </c>
      <c r="E507" s="595" t="s">
        <v>539</v>
      </c>
      <c r="F507" s="596" t="s">
        <v>2178</v>
      </c>
      <c r="G507" s="595" t="s">
        <v>1208</v>
      </c>
      <c r="H507" s="595" t="s">
        <v>1931</v>
      </c>
      <c r="I507" s="595" t="s">
        <v>1932</v>
      </c>
      <c r="J507" s="595" t="s">
        <v>1417</v>
      </c>
      <c r="K507" s="595" t="s">
        <v>1933</v>
      </c>
      <c r="L507" s="597">
        <v>26.11</v>
      </c>
      <c r="M507" s="597">
        <v>1</v>
      </c>
      <c r="N507" s="598">
        <v>26.11</v>
      </c>
    </row>
    <row r="508" spans="1:14" ht="14.4" customHeight="1" x14ac:dyDescent="0.3">
      <c r="A508" s="593" t="s">
        <v>516</v>
      </c>
      <c r="B508" s="594" t="s">
        <v>517</v>
      </c>
      <c r="C508" s="595" t="s">
        <v>530</v>
      </c>
      <c r="D508" s="596" t="s">
        <v>2176</v>
      </c>
      <c r="E508" s="595" t="s">
        <v>539</v>
      </c>
      <c r="F508" s="596" t="s">
        <v>2178</v>
      </c>
      <c r="G508" s="595" t="s">
        <v>1208</v>
      </c>
      <c r="H508" s="595" t="s">
        <v>1934</v>
      </c>
      <c r="I508" s="595" t="s">
        <v>1935</v>
      </c>
      <c r="J508" s="595" t="s">
        <v>1936</v>
      </c>
      <c r="K508" s="595" t="s">
        <v>1937</v>
      </c>
      <c r="L508" s="597">
        <v>46.129783020758403</v>
      </c>
      <c r="M508" s="597">
        <v>1</v>
      </c>
      <c r="N508" s="598">
        <v>46.129783020758403</v>
      </c>
    </row>
    <row r="509" spans="1:14" ht="14.4" customHeight="1" x14ac:dyDescent="0.3">
      <c r="A509" s="593" t="s">
        <v>516</v>
      </c>
      <c r="B509" s="594" t="s">
        <v>517</v>
      </c>
      <c r="C509" s="595" t="s">
        <v>530</v>
      </c>
      <c r="D509" s="596" t="s">
        <v>2176</v>
      </c>
      <c r="E509" s="595" t="s">
        <v>539</v>
      </c>
      <c r="F509" s="596" t="s">
        <v>2178</v>
      </c>
      <c r="G509" s="595" t="s">
        <v>1208</v>
      </c>
      <c r="H509" s="595" t="s">
        <v>1358</v>
      </c>
      <c r="I509" s="595" t="s">
        <v>1359</v>
      </c>
      <c r="J509" s="595" t="s">
        <v>1360</v>
      </c>
      <c r="K509" s="595" t="s">
        <v>1361</v>
      </c>
      <c r="L509" s="597">
        <v>121.54000000000003</v>
      </c>
      <c r="M509" s="597">
        <v>1</v>
      </c>
      <c r="N509" s="598">
        <v>121.54000000000003</v>
      </c>
    </row>
    <row r="510" spans="1:14" ht="14.4" customHeight="1" x14ac:dyDescent="0.3">
      <c r="A510" s="593" t="s">
        <v>516</v>
      </c>
      <c r="B510" s="594" t="s">
        <v>517</v>
      </c>
      <c r="C510" s="595" t="s">
        <v>530</v>
      </c>
      <c r="D510" s="596" t="s">
        <v>2176</v>
      </c>
      <c r="E510" s="595" t="s">
        <v>539</v>
      </c>
      <c r="F510" s="596" t="s">
        <v>2178</v>
      </c>
      <c r="G510" s="595" t="s">
        <v>1208</v>
      </c>
      <c r="H510" s="595" t="s">
        <v>1366</v>
      </c>
      <c r="I510" s="595" t="s">
        <v>1367</v>
      </c>
      <c r="J510" s="595" t="s">
        <v>1368</v>
      </c>
      <c r="K510" s="595" t="s">
        <v>1369</v>
      </c>
      <c r="L510" s="597">
        <v>52.81</v>
      </c>
      <c r="M510" s="597">
        <v>1</v>
      </c>
      <c r="N510" s="598">
        <v>52.81</v>
      </c>
    </row>
    <row r="511" spans="1:14" ht="14.4" customHeight="1" x14ac:dyDescent="0.3">
      <c r="A511" s="593" t="s">
        <v>516</v>
      </c>
      <c r="B511" s="594" t="s">
        <v>517</v>
      </c>
      <c r="C511" s="595" t="s">
        <v>530</v>
      </c>
      <c r="D511" s="596" t="s">
        <v>2176</v>
      </c>
      <c r="E511" s="595" t="s">
        <v>539</v>
      </c>
      <c r="F511" s="596" t="s">
        <v>2178</v>
      </c>
      <c r="G511" s="595" t="s">
        <v>1208</v>
      </c>
      <c r="H511" s="595" t="s">
        <v>1378</v>
      </c>
      <c r="I511" s="595" t="s">
        <v>1379</v>
      </c>
      <c r="J511" s="595" t="s">
        <v>1380</v>
      </c>
      <c r="K511" s="595" t="s">
        <v>1381</v>
      </c>
      <c r="L511" s="597">
        <v>70.953478943906276</v>
      </c>
      <c r="M511" s="597">
        <v>386</v>
      </c>
      <c r="N511" s="598">
        <v>27388.042872347822</v>
      </c>
    </row>
    <row r="512" spans="1:14" ht="14.4" customHeight="1" x14ac:dyDescent="0.3">
      <c r="A512" s="593" t="s">
        <v>516</v>
      </c>
      <c r="B512" s="594" t="s">
        <v>517</v>
      </c>
      <c r="C512" s="595" t="s">
        <v>530</v>
      </c>
      <c r="D512" s="596" t="s">
        <v>2176</v>
      </c>
      <c r="E512" s="595" t="s">
        <v>539</v>
      </c>
      <c r="F512" s="596" t="s">
        <v>2178</v>
      </c>
      <c r="G512" s="595" t="s">
        <v>1208</v>
      </c>
      <c r="H512" s="595" t="s">
        <v>1938</v>
      </c>
      <c r="I512" s="595" t="s">
        <v>1939</v>
      </c>
      <c r="J512" s="595" t="s">
        <v>1403</v>
      </c>
      <c r="K512" s="595" t="s">
        <v>1940</v>
      </c>
      <c r="L512" s="597">
        <v>890.09999702849609</v>
      </c>
      <c r="M512" s="597">
        <v>27</v>
      </c>
      <c r="N512" s="598">
        <v>24032.699919769395</v>
      </c>
    </row>
    <row r="513" spans="1:14" ht="14.4" customHeight="1" x14ac:dyDescent="0.3">
      <c r="A513" s="593" t="s">
        <v>516</v>
      </c>
      <c r="B513" s="594" t="s">
        <v>517</v>
      </c>
      <c r="C513" s="595" t="s">
        <v>530</v>
      </c>
      <c r="D513" s="596" t="s">
        <v>2176</v>
      </c>
      <c r="E513" s="595" t="s">
        <v>539</v>
      </c>
      <c r="F513" s="596" t="s">
        <v>2178</v>
      </c>
      <c r="G513" s="595" t="s">
        <v>1208</v>
      </c>
      <c r="H513" s="595" t="s">
        <v>1941</v>
      </c>
      <c r="I513" s="595" t="s">
        <v>1942</v>
      </c>
      <c r="J513" s="595" t="s">
        <v>1245</v>
      </c>
      <c r="K513" s="595" t="s">
        <v>1943</v>
      </c>
      <c r="L513" s="597">
        <v>147.4299342868556</v>
      </c>
      <c r="M513" s="597">
        <v>86</v>
      </c>
      <c r="N513" s="598">
        <v>12678.974348669581</v>
      </c>
    </row>
    <row r="514" spans="1:14" ht="14.4" customHeight="1" x14ac:dyDescent="0.3">
      <c r="A514" s="593" t="s">
        <v>516</v>
      </c>
      <c r="B514" s="594" t="s">
        <v>517</v>
      </c>
      <c r="C514" s="595" t="s">
        <v>530</v>
      </c>
      <c r="D514" s="596" t="s">
        <v>2176</v>
      </c>
      <c r="E514" s="595" t="s">
        <v>539</v>
      </c>
      <c r="F514" s="596" t="s">
        <v>2178</v>
      </c>
      <c r="G514" s="595" t="s">
        <v>1208</v>
      </c>
      <c r="H514" s="595" t="s">
        <v>1944</v>
      </c>
      <c r="I514" s="595" t="s">
        <v>1945</v>
      </c>
      <c r="J514" s="595" t="s">
        <v>1314</v>
      </c>
      <c r="K514" s="595" t="s">
        <v>1946</v>
      </c>
      <c r="L514" s="597">
        <v>313.7399999999999</v>
      </c>
      <c r="M514" s="597">
        <v>1</v>
      </c>
      <c r="N514" s="598">
        <v>313.7399999999999</v>
      </c>
    </row>
    <row r="515" spans="1:14" ht="14.4" customHeight="1" x14ac:dyDescent="0.3">
      <c r="A515" s="593" t="s">
        <v>516</v>
      </c>
      <c r="B515" s="594" t="s">
        <v>517</v>
      </c>
      <c r="C515" s="595" t="s">
        <v>530</v>
      </c>
      <c r="D515" s="596" t="s">
        <v>2176</v>
      </c>
      <c r="E515" s="595" t="s">
        <v>539</v>
      </c>
      <c r="F515" s="596" t="s">
        <v>2178</v>
      </c>
      <c r="G515" s="595" t="s">
        <v>1208</v>
      </c>
      <c r="H515" s="595" t="s">
        <v>1947</v>
      </c>
      <c r="I515" s="595" t="s">
        <v>1948</v>
      </c>
      <c r="J515" s="595" t="s">
        <v>1220</v>
      </c>
      <c r="K515" s="595" t="s">
        <v>1949</v>
      </c>
      <c r="L515" s="597">
        <v>224.45899755094101</v>
      </c>
      <c r="M515" s="597">
        <v>2</v>
      </c>
      <c r="N515" s="598">
        <v>448.91799510188201</v>
      </c>
    </row>
    <row r="516" spans="1:14" ht="14.4" customHeight="1" x14ac:dyDescent="0.3">
      <c r="A516" s="593" t="s">
        <v>516</v>
      </c>
      <c r="B516" s="594" t="s">
        <v>517</v>
      </c>
      <c r="C516" s="595" t="s">
        <v>530</v>
      </c>
      <c r="D516" s="596" t="s">
        <v>2176</v>
      </c>
      <c r="E516" s="595" t="s">
        <v>539</v>
      </c>
      <c r="F516" s="596" t="s">
        <v>2178</v>
      </c>
      <c r="G516" s="595" t="s">
        <v>1208</v>
      </c>
      <c r="H516" s="595" t="s">
        <v>1409</v>
      </c>
      <c r="I516" s="595" t="s">
        <v>1410</v>
      </c>
      <c r="J516" s="595" t="s">
        <v>1257</v>
      </c>
      <c r="K516" s="595" t="s">
        <v>1411</v>
      </c>
      <c r="L516" s="597">
        <v>356.49963491469413</v>
      </c>
      <c r="M516" s="597">
        <v>81</v>
      </c>
      <c r="N516" s="598">
        <v>28876.470428090222</v>
      </c>
    </row>
    <row r="517" spans="1:14" ht="14.4" customHeight="1" x14ac:dyDescent="0.3">
      <c r="A517" s="593" t="s">
        <v>516</v>
      </c>
      <c r="B517" s="594" t="s">
        <v>517</v>
      </c>
      <c r="C517" s="595" t="s">
        <v>530</v>
      </c>
      <c r="D517" s="596" t="s">
        <v>2176</v>
      </c>
      <c r="E517" s="595" t="s">
        <v>539</v>
      </c>
      <c r="F517" s="596" t="s">
        <v>2178</v>
      </c>
      <c r="G517" s="595" t="s">
        <v>1208</v>
      </c>
      <c r="H517" s="595" t="s">
        <v>1412</v>
      </c>
      <c r="I517" s="595" t="s">
        <v>1413</v>
      </c>
      <c r="J517" s="595" t="s">
        <v>1257</v>
      </c>
      <c r="K517" s="595" t="s">
        <v>1414</v>
      </c>
      <c r="L517" s="597">
        <v>413.99999999999989</v>
      </c>
      <c r="M517" s="597">
        <v>19</v>
      </c>
      <c r="N517" s="598">
        <v>7865.9999999999982</v>
      </c>
    </row>
    <row r="518" spans="1:14" ht="14.4" customHeight="1" x14ac:dyDescent="0.3">
      <c r="A518" s="593" t="s">
        <v>516</v>
      </c>
      <c r="B518" s="594" t="s">
        <v>517</v>
      </c>
      <c r="C518" s="595" t="s">
        <v>530</v>
      </c>
      <c r="D518" s="596" t="s">
        <v>2176</v>
      </c>
      <c r="E518" s="595" t="s">
        <v>539</v>
      </c>
      <c r="F518" s="596" t="s">
        <v>2178</v>
      </c>
      <c r="G518" s="595" t="s">
        <v>1208</v>
      </c>
      <c r="H518" s="595" t="s">
        <v>1950</v>
      </c>
      <c r="I518" s="595" t="s">
        <v>1951</v>
      </c>
      <c r="J518" s="595" t="s">
        <v>1220</v>
      </c>
      <c r="K518" s="595" t="s">
        <v>1952</v>
      </c>
      <c r="L518" s="597">
        <v>130.80000000000001</v>
      </c>
      <c r="M518" s="597">
        <v>1</v>
      </c>
      <c r="N518" s="598">
        <v>130.80000000000001</v>
      </c>
    </row>
    <row r="519" spans="1:14" ht="14.4" customHeight="1" x14ac:dyDescent="0.3">
      <c r="A519" s="593" t="s">
        <v>516</v>
      </c>
      <c r="B519" s="594" t="s">
        <v>517</v>
      </c>
      <c r="C519" s="595" t="s">
        <v>530</v>
      </c>
      <c r="D519" s="596" t="s">
        <v>2176</v>
      </c>
      <c r="E519" s="595" t="s">
        <v>539</v>
      </c>
      <c r="F519" s="596" t="s">
        <v>2178</v>
      </c>
      <c r="G519" s="595" t="s">
        <v>1208</v>
      </c>
      <c r="H519" s="595" t="s">
        <v>1953</v>
      </c>
      <c r="I519" s="595" t="s">
        <v>1954</v>
      </c>
      <c r="J519" s="595" t="s">
        <v>1424</v>
      </c>
      <c r="K519" s="595" t="s">
        <v>1955</v>
      </c>
      <c r="L519" s="597">
        <v>380.86527704453499</v>
      </c>
      <c r="M519" s="597">
        <v>15</v>
      </c>
      <c r="N519" s="598">
        <v>5712.9791556680248</v>
      </c>
    </row>
    <row r="520" spans="1:14" ht="14.4" customHeight="1" x14ac:dyDescent="0.3">
      <c r="A520" s="593" t="s">
        <v>516</v>
      </c>
      <c r="B520" s="594" t="s">
        <v>517</v>
      </c>
      <c r="C520" s="595" t="s">
        <v>530</v>
      </c>
      <c r="D520" s="596" t="s">
        <v>2176</v>
      </c>
      <c r="E520" s="595" t="s">
        <v>539</v>
      </c>
      <c r="F520" s="596" t="s">
        <v>2178</v>
      </c>
      <c r="G520" s="595" t="s">
        <v>1208</v>
      </c>
      <c r="H520" s="595" t="s">
        <v>1956</v>
      </c>
      <c r="I520" s="595" t="s">
        <v>1957</v>
      </c>
      <c r="J520" s="595" t="s">
        <v>1958</v>
      </c>
      <c r="K520" s="595" t="s">
        <v>1130</v>
      </c>
      <c r="L520" s="597">
        <v>661.41</v>
      </c>
      <c r="M520" s="597">
        <v>1</v>
      </c>
      <c r="N520" s="598">
        <v>661.41</v>
      </c>
    </row>
    <row r="521" spans="1:14" ht="14.4" customHeight="1" x14ac:dyDescent="0.3">
      <c r="A521" s="593" t="s">
        <v>516</v>
      </c>
      <c r="B521" s="594" t="s">
        <v>517</v>
      </c>
      <c r="C521" s="595" t="s">
        <v>530</v>
      </c>
      <c r="D521" s="596" t="s">
        <v>2176</v>
      </c>
      <c r="E521" s="595" t="s">
        <v>539</v>
      </c>
      <c r="F521" s="596" t="s">
        <v>2178</v>
      </c>
      <c r="G521" s="595" t="s">
        <v>1208</v>
      </c>
      <c r="H521" s="595" t="s">
        <v>1959</v>
      </c>
      <c r="I521" s="595" t="s">
        <v>1960</v>
      </c>
      <c r="J521" s="595" t="s">
        <v>1220</v>
      </c>
      <c r="K521" s="595" t="s">
        <v>1961</v>
      </c>
      <c r="L521" s="597">
        <v>67.150000000000006</v>
      </c>
      <c r="M521" s="597">
        <v>2</v>
      </c>
      <c r="N521" s="598">
        <v>134.30000000000001</v>
      </c>
    </row>
    <row r="522" spans="1:14" ht="14.4" customHeight="1" x14ac:dyDescent="0.3">
      <c r="A522" s="593" t="s">
        <v>516</v>
      </c>
      <c r="B522" s="594" t="s">
        <v>517</v>
      </c>
      <c r="C522" s="595" t="s">
        <v>530</v>
      </c>
      <c r="D522" s="596" t="s">
        <v>2176</v>
      </c>
      <c r="E522" s="595" t="s">
        <v>539</v>
      </c>
      <c r="F522" s="596" t="s">
        <v>2178</v>
      </c>
      <c r="G522" s="595" t="s">
        <v>1208</v>
      </c>
      <c r="H522" s="595" t="s">
        <v>1962</v>
      </c>
      <c r="I522" s="595" t="s">
        <v>1963</v>
      </c>
      <c r="J522" s="595" t="s">
        <v>1220</v>
      </c>
      <c r="K522" s="595" t="s">
        <v>1964</v>
      </c>
      <c r="L522" s="597">
        <v>372.22999999999996</v>
      </c>
      <c r="M522" s="597">
        <v>13</v>
      </c>
      <c r="N522" s="598">
        <v>4838.99</v>
      </c>
    </row>
    <row r="523" spans="1:14" ht="14.4" customHeight="1" x14ac:dyDescent="0.3">
      <c r="A523" s="593" t="s">
        <v>516</v>
      </c>
      <c r="B523" s="594" t="s">
        <v>517</v>
      </c>
      <c r="C523" s="595" t="s">
        <v>530</v>
      </c>
      <c r="D523" s="596" t="s">
        <v>2176</v>
      </c>
      <c r="E523" s="595" t="s">
        <v>539</v>
      </c>
      <c r="F523" s="596" t="s">
        <v>2178</v>
      </c>
      <c r="G523" s="595" t="s">
        <v>1208</v>
      </c>
      <c r="H523" s="595" t="s">
        <v>1965</v>
      </c>
      <c r="I523" s="595" t="s">
        <v>1965</v>
      </c>
      <c r="J523" s="595" t="s">
        <v>1966</v>
      </c>
      <c r="K523" s="595" t="s">
        <v>1967</v>
      </c>
      <c r="L523" s="597">
        <v>411.01600158948463</v>
      </c>
      <c r="M523" s="597">
        <v>1</v>
      </c>
      <c r="N523" s="598">
        <v>411.01600158948463</v>
      </c>
    </row>
    <row r="524" spans="1:14" ht="14.4" customHeight="1" x14ac:dyDescent="0.3">
      <c r="A524" s="593" t="s">
        <v>516</v>
      </c>
      <c r="B524" s="594" t="s">
        <v>517</v>
      </c>
      <c r="C524" s="595" t="s">
        <v>530</v>
      </c>
      <c r="D524" s="596" t="s">
        <v>2176</v>
      </c>
      <c r="E524" s="595" t="s">
        <v>539</v>
      </c>
      <c r="F524" s="596" t="s">
        <v>2178</v>
      </c>
      <c r="G524" s="595" t="s">
        <v>1208</v>
      </c>
      <c r="H524" s="595" t="s">
        <v>1968</v>
      </c>
      <c r="I524" s="595" t="s">
        <v>1969</v>
      </c>
      <c r="J524" s="595" t="s">
        <v>1970</v>
      </c>
      <c r="K524" s="595" t="s">
        <v>1971</v>
      </c>
      <c r="L524" s="597">
        <v>337.05674998759503</v>
      </c>
      <c r="M524" s="597">
        <v>14</v>
      </c>
      <c r="N524" s="598">
        <v>4718.7944998263301</v>
      </c>
    </row>
    <row r="525" spans="1:14" ht="14.4" customHeight="1" x14ac:dyDescent="0.3">
      <c r="A525" s="593" t="s">
        <v>516</v>
      </c>
      <c r="B525" s="594" t="s">
        <v>517</v>
      </c>
      <c r="C525" s="595" t="s">
        <v>530</v>
      </c>
      <c r="D525" s="596" t="s">
        <v>2176</v>
      </c>
      <c r="E525" s="595" t="s">
        <v>1458</v>
      </c>
      <c r="F525" s="596" t="s">
        <v>2179</v>
      </c>
      <c r="G525" s="595" t="s">
        <v>555</v>
      </c>
      <c r="H525" s="595" t="s">
        <v>1972</v>
      </c>
      <c r="I525" s="595" t="s">
        <v>1973</v>
      </c>
      <c r="J525" s="595" t="s">
        <v>1974</v>
      </c>
      <c r="K525" s="595" t="s">
        <v>1975</v>
      </c>
      <c r="L525" s="597">
        <v>2861.1922546768183</v>
      </c>
      <c r="M525" s="597">
        <v>21</v>
      </c>
      <c r="N525" s="598">
        <v>60085.037348213184</v>
      </c>
    </row>
    <row r="526" spans="1:14" ht="14.4" customHeight="1" x14ac:dyDescent="0.3">
      <c r="A526" s="593" t="s">
        <v>516</v>
      </c>
      <c r="B526" s="594" t="s">
        <v>517</v>
      </c>
      <c r="C526" s="595" t="s">
        <v>530</v>
      </c>
      <c r="D526" s="596" t="s">
        <v>2176</v>
      </c>
      <c r="E526" s="595" t="s">
        <v>1458</v>
      </c>
      <c r="F526" s="596" t="s">
        <v>2179</v>
      </c>
      <c r="G526" s="595" t="s">
        <v>555</v>
      </c>
      <c r="H526" s="595" t="s">
        <v>1976</v>
      </c>
      <c r="I526" s="595" t="s">
        <v>199</v>
      </c>
      <c r="J526" s="595" t="s">
        <v>1977</v>
      </c>
      <c r="K526" s="595" t="s">
        <v>1978</v>
      </c>
      <c r="L526" s="597">
        <v>211.9200284135311</v>
      </c>
      <c r="M526" s="597">
        <v>18</v>
      </c>
      <c r="N526" s="598">
        <v>3814.5605114435598</v>
      </c>
    </row>
    <row r="527" spans="1:14" ht="14.4" customHeight="1" x14ac:dyDescent="0.3">
      <c r="A527" s="593" t="s">
        <v>516</v>
      </c>
      <c r="B527" s="594" t="s">
        <v>517</v>
      </c>
      <c r="C527" s="595" t="s">
        <v>530</v>
      </c>
      <c r="D527" s="596" t="s">
        <v>2176</v>
      </c>
      <c r="E527" s="595" t="s">
        <v>1458</v>
      </c>
      <c r="F527" s="596" t="s">
        <v>2179</v>
      </c>
      <c r="G527" s="595" t="s">
        <v>555</v>
      </c>
      <c r="H527" s="595" t="s">
        <v>1979</v>
      </c>
      <c r="I527" s="595" t="s">
        <v>1980</v>
      </c>
      <c r="J527" s="595" t="s">
        <v>1981</v>
      </c>
      <c r="K527" s="595" t="s">
        <v>1982</v>
      </c>
      <c r="L527" s="597">
        <v>2332.29</v>
      </c>
      <c r="M527" s="597">
        <v>1</v>
      </c>
      <c r="N527" s="598">
        <v>2332.29</v>
      </c>
    </row>
    <row r="528" spans="1:14" ht="14.4" customHeight="1" x14ac:dyDescent="0.3">
      <c r="A528" s="593" t="s">
        <v>516</v>
      </c>
      <c r="B528" s="594" t="s">
        <v>517</v>
      </c>
      <c r="C528" s="595" t="s">
        <v>530</v>
      </c>
      <c r="D528" s="596" t="s">
        <v>2176</v>
      </c>
      <c r="E528" s="595" t="s">
        <v>1458</v>
      </c>
      <c r="F528" s="596" t="s">
        <v>2179</v>
      </c>
      <c r="G528" s="595" t="s">
        <v>555</v>
      </c>
      <c r="H528" s="595" t="s">
        <v>1983</v>
      </c>
      <c r="I528" s="595" t="s">
        <v>1983</v>
      </c>
      <c r="J528" s="595" t="s">
        <v>1984</v>
      </c>
      <c r="K528" s="595" t="s">
        <v>1985</v>
      </c>
      <c r="L528" s="597">
        <v>3681.01</v>
      </c>
      <c r="M528" s="597">
        <v>1</v>
      </c>
      <c r="N528" s="598">
        <v>3681.01</v>
      </c>
    </row>
    <row r="529" spans="1:14" ht="14.4" customHeight="1" x14ac:dyDescent="0.3">
      <c r="A529" s="593" t="s">
        <v>516</v>
      </c>
      <c r="B529" s="594" t="s">
        <v>517</v>
      </c>
      <c r="C529" s="595" t="s">
        <v>530</v>
      </c>
      <c r="D529" s="596" t="s">
        <v>2176</v>
      </c>
      <c r="E529" s="595" t="s">
        <v>1458</v>
      </c>
      <c r="F529" s="596" t="s">
        <v>2179</v>
      </c>
      <c r="G529" s="595" t="s">
        <v>555</v>
      </c>
      <c r="H529" s="595" t="s">
        <v>1459</v>
      </c>
      <c r="I529" s="595" t="s">
        <v>1460</v>
      </c>
      <c r="J529" s="595" t="s">
        <v>1461</v>
      </c>
      <c r="K529" s="595" t="s">
        <v>1462</v>
      </c>
      <c r="L529" s="597">
        <v>3530.71</v>
      </c>
      <c r="M529" s="597">
        <v>1</v>
      </c>
      <c r="N529" s="598">
        <v>3530.71</v>
      </c>
    </row>
    <row r="530" spans="1:14" ht="14.4" customHeight="1" x14ac:dyDescent="0.3">
      <c r="A530" s="593" t="s">
        <v>516</v>
      </c>
      <c r="B530" s="594" t="s">
        <v>517</v>
      </c>
      <c r="C530" s="595" t="s">
        <v>530</v>
      </c>
      <c r="D530" s="596" t="s">
        <v>2176</v>
      </c>
      <c r="E530" s="595" t="s">
        <v>1458</v>
      </c>
      <c r="F530" s="596" t="s">
        <v>2179</v>
      </c>
      <c r="G530" s="595" t="s">
        <v>555</v>
      </c>
      <c r="H530" s="595" t="s">
        <v>1986</v>
      </c>
      <c r="I530" s="595" t="s">
        <v>1987</v>
      </c>
      <c r="J530" s="595" t="s">
        <v>1988</v>
      </c>
      <c r="K530" s="595" t="s">
        <v>1985</v>
      </c>
      <c r="L530" s="597">
        <v>1389.8885910585752</v>
      </c>
      <c r="M530" s="597">
        <v>20</v>
      </c>
      <c r="N530" s="598">
        <v>27797.771821171504</v>
      </c>
    </row>
    <row r="531" spans="1:14" ht="14.4" customHeight="1" x14ac:dyDescent="0.3">
      <c r="A531" s="593" t="s">
        <v>516</v>
      </c>
      <c r="B531" s="594" t="s">
        <v>517</v>
      </c>
      <c r="C531" s="595" t="s">
        <v>530</v>
      </c>
      <c r="D531" s="596" t="s">
        <v>2176</v>
      </c>
      <c r="E531" s="595" t="s">
        <v>1458</v>
      </c>
      <c r="F531" s="596" t="s">
        <v>2179</v>
      </c>
      <c r="G531" s="595" t="s">
        <v>555</v>
      </c>
      <c r="H531" s="595" t="s">
        <v>1466</v>
      </c>
      <c r="I531" s="595" t="s">
        <v>199</v>
      </c>
      <c r="J531" s="595" t="s">
        <v>1467</v>
      </c>
      <c r="K531" s="595"/>
      <c r="L531" s="597">
        <v>177.69</v>
      </c>
      <c r="M531" s="597">
        <v>4</v>
      </c>
      <c r="N531" s="598">
        <v>710.76</v>
      </c>
    </row>
    <row r="532" spans="1:14" ht="14.4" customHeight="1" x14ac:dyDescent="0.3">
      <c r="A532" s="593" t="s">
        <v>516</v>
      </c>
      <c r="B532" s="594" t="s">
        <v>517</v>
      </c>
      <c r="C532" s="595" t="s">
        <v>530</v>
      </c>
      <c r="D532" s="596" t="s">
        <v>2176</v>
      </c>
      <c r="E532" s="595" t="s">
        <v>1458</v>
      </c>
      <c r="F532" s="596" t="s">
        <v>2179</v>
      </c>
      <c r="G532" s="595" t="s">
        <v>555</v>
      </c>
      <c r="H532" s="595" t="s">
        <v>1989</v>
      </c>
      <c r="I532" s="595" t="s">
        <v>1989</v>
      </c>
      <c r="J532" s="595" t="s">
        <v>1990</v>
      </c>
      <c r="K532" s="595" t="s">
        <v>1991</v>
      </c>
      <c r="L532" s="597">
        <v>3403.1140069549519</v>
      </c>
      <c r="M532" s="597">
        <v>5</v>
      </c>
      <c r="N532" s="598">
        <v>17015.570034774759</v>
      </c>
    </row>
    <row r="533" spans="1:14" ht="14.4" customHeight="1" x14ac:dyDescent="0.3">
      <c r="A533" s="593" t="s">
        <v>516</v>
      </c>
      <c r="B533" s="594" t="s">
        <v>517</v>
      </c>
      <c r="C533" s="595" t="s">
        <v>530</v>
      </c>
      <c r="D533" s="596" t="s">
        <v>2176</v>
      </c>
      <c r="E533" s="595" t="s">
        <v>1458</v>
      </c>
      <c r="F533" s="596" t="s">
        <v>2179</v>
      </c>
      <c r="G533" s="595" t="s">
        <v>1208</v>
      </c>
      <c r="H533" s="595" t="s">
        <v>1992</v>
      </c>
      <c r="I533" s="595" t="s">
        <v>1993</v>
      </c>
      <c r="J533" s="595" t="s">
        <v>1994</v>
      </c>
      <c r="K533" s="595" t="s">
        <v>1471</v>
      </c>
      <c r="L533" s="597">
        <v>42.97999999999999</v>
      </c>
      <c r="M533" s="597">
        <v>2</v>
      </c>
      <c r="N533" s="598">
        <v>85.95999999999998</v>
      </c>
    </row>
    <row r="534" spans="1:14" ht="14.4" customHeight="1" x14ac:dyDescent="0.3">
      <c r="A534" s="593" t="s">
        <v>516</v>
      </c>
      <c r="B534" s="594" t="s">
        <v>517</v>
      </c>
      <c r="C534" s="595" t="s">
        <v>530</v>
      </c>
      <c r="D534" s="596" t="s">
        <v>2176</v>
      </c>
      <c r="E534" s="595" t="s">
        <v>1458</v>
      </c>
      <c r="F534" s="596" t="s">
        <v>2179</v>
      </c>
      <c r="G534" s="595" t="s">
        <v>1208</v>
      </c>
      <c r="H534" s="595" t="s">
        <v>1995</v>
      </c>
      <c r="I534" s="595" t="s">
        <v>1996</v>
      </c>
      <c r="J534" s="595" t="s">
        <v>1997</v>
      </c>
      <c r="K534" s="595" t="s">
        <v>1998</v>
      </c>
      <c r="L534" s="597">
        <v>202.86</v>
      </c>
      <c r="M534" s="597">
        <v>2</v>
      </c>
      <c r="N534" s="598">
        <v>405.72</v>
      </c>
    </row>
    <row r="535" spans="1:14" ht="14.4" customHeight="1" x14ac:dyDescent="0.3">
      <c r="A535" s="593" t="s">
        <v>516</v>
      </c>
      <c r="B535" s="594" t="s">
        <v>517</v>
      </c>
      <c r="C535" s="595" t="s">
        <v>530</v>
      </c>
      <c r="D535" s="596" t="s">
        <v>2176</v>
      </c>
      <c r="E535" s="595" t="s">
        <v>1458</v>
      </c>
      <c r="F535" s="596" t="s">
        <v>2179</v>
      </c>
      <c r="G535" s="595" t="s">
        <v>1208</v>
      </c>
      <c r="H535" s="595" t="s">
        <v>1999</v>
      </c>
      <c r="I535" s="595" t="s">
        <v>2000</v>
      </c>
      <c r="J535" s="595" t="s">
        <v>2001</v>
      </c>
      <c r="K535" s="595" t="s">
        <v>2002</v>
      </c>
      <c r="L535" s="597">
        <v>206.99989813980272</v>
      </c>
      <c r="M535" s="597">
        <v>13</v>
      </c>
      <c r="N535" s="598">
        <v>2690.9986758174355</v>
      </c>
    </row>
    <row r="536" spans="1:14" ht="14.4" customHeight="1" x14ac:dyDescent="0.3">
      <c r="A536" s="593" t="s">
        <v>516</v>
      </c>
      <c r="B536" s="594" t="s">
        <v>517</v>
      </c>
      <c r="C536" s="595" t="s">
        <v>530</v>
      </c>
      <c r="D536" s="596" t="s">
        <v>2176</v>
      </c>
      <c r="E536" s="595" t="s">
        <v>1458</v>
      </c>
      <c r="F536" s="596" t="s">
        <v>2179</v>
      </c>
      <c r="G536" s="595" t="s">
        <v>1208</v>
      </c>
      <c r="H536" s="595" t="s">
        <v>2003</v>
      </c>
      <c r="I536" s="595" t="s">
        <v>2003</v>
      </c>
      <c r="J536" s="595" t="s">
        <v>2004</v>
      </c>
      <c r="K536" s="595" t="s">
        <v>2005</v>
      </c>
      <c r="L536" s="597">
        <v>424.97997416066312</v>
      </c>
      <c r="M536" s="597">
        <v>63</v>
      </c>
      <c r="N536" s="598">
        <v>26773.738372121778</v>
      </c>
    </row>
    <row r="537" spans="1:14" ht="14.4" customHeight="1" x14ac:dyDescent="0.3">
      <c r="A537" s="593" t="s">
        <v>516</v>
      </c>
      <c r="B537" s="594" t="s">
        <v>517</v>
      </c>
      <c r="C537" s="595" t="s">
        <v>530</v>
      </c>
      <c r="D537" s="596" t="s">
        <v>2176</v>
      </c>
      <c r="E537" s="595" t="s">
        <v>1458</v>
      </c>
      <c r="F537" s="596" t="s">
        <v>2179</v>
      </c>
      <c r="G537" s="595" t="s">
        <v>1208</v>
      </c>
      <c r="H537" s="595" t="s">
        <v>2006</v>
      </c>
      <c r="I537" s="595" t="s">
        <v>2007</v>
      </c>
      <c r="J537" s="595" t="s">
        <v>2008</v>
      </c>
      <c r="K537" s="595" t="s">
        <v>2009</v>
      </c>
      <c r="L537" s="597">
        <v>217.49998526103127</v>
      </c>
      <c r="M537" s="597">
        <v>33</v>
      </c>
      <c r="N537" s="598">
        <v>7177.4995136140315</v>
      </c>
    </row>
    <row r="538" spans="1:14" ht="14.4" customHeight="1" x14ac:dyDescent="0.3">
      <c r="A538" s="593" t="s">
        <v>516</v>
      </c>
      <c r="B538" s="594" t="s">
        <v>517</v>
      </c>
      <c r="C538" s="595" t="s">
        <v>530</v>
      </c>
      <c r="D538" s="596" t="s">
        <v>2176</v>
      </c>
      <c r="E538" s="595" t="s">
        <v>1458</v>
      </c>
      <c r="F538" s="596" t="s">
        <v>2179</v>
      </c>
      <c r="G538" s="595" t="s">
        <v>1208</v>
      </c>
      <c r="H538" s="595" t="s">
        <v>2010</v>
      </c>
      <c r="I538" s="595" t="s">
        <v>2011</v>
      </c>
      <c r="J538" s="595" t="s">
        <v>2012</v>
      </c>
      <c r="K538" s="595" t="s">
        <v>1471</v>
      </c>
      <c r="L538" s="597">
        <v>44.779994457022113</v>
      </c>
      <c r="M538" s="597">
        <v>2</v>
      </c>
      <c r="N538" s="598">
        <v>89.559988914044226</v>
      </c>
    </row>
    <row r="539" spans="1:14" ht="14.4" customHeight="1" x14ac:dyDescent="0.3">
      <c r="A539" s="593" t="s">
        <v>516</v>
      </c>
      <c r="B539" s="594" t="s">
        <v>517</v>
      </c>
      <c r="C539" s="595" t="s">
        <v>530</v>
      </c>
      <c r="D539" s="596" t="s">
        <v>2176</v>
      </c>
      <c r="E539" s="595" t="s">
        <v>1485</v>
      </c>
      <c r="F539" s="596" t="s">
        <v>2180</v>
      </c>
      <c r="G539" s="595" t="s">
        <v>555</v>
      </c>
      <c r="H539" s="595" t="s">
        <v>1486</v>
      </c>
      <c r="I539" s="595" t="s">
        <v>1486</v>
      </c>
      <c r="J539" s="595" t="s">
        <v>1487</v>
      </c>
      <c r="K539" s="595" t="s">
        <v>1488</v>
      </c>
      <c r="L539" s="597">
        <v>72.84014515764963</v>
      </c>
      <c r="M539" s="597">
        <v>7</v>
      </c>
      <c r="N539" s="598">
        <v>509.88101610354738</v>
      </c>
    </row>
    <row r="540" spans="1:14" ht="14.4" customHeight="1" x14ac:dyDescent="0.3">
      <c r="A540" s="593" t="s">
        <v>516</v>
      </c>
      <c r="B540" s="594" t="s">
        <v>517</v>
      </c>
      <c r="C540" s="595" t="s">
        <v>530</v>
      </c>
      <c r="D540" s="596" t="s">
        <v>2176</v>
      </c>
      <c r="E540" s="595" t="s">
        <v>1485</v>
      </c>
      <c r="F540" s="596" t="s">
        <v>2180</v>
      </c>
      <c r="G540" s="595" t="s">
        <v>555</v>
      </c>
      <c r="H540" s="595" t="s">
        <v>1489</v>
      </c>
      <c r="I540" s="595" t="s">
        <v>1490</v>
      </c>
      <c r="J540" s="595" t="s">
        <v>1491</v>
      </c>
      <c r="K540" s="595" t="s">
        <v>1492</v>
      </c>
      <c r="L540" s="597">
        <v>32.79</v>
      </c>
      <c r="M540" s="597">
        <v>1</v>
      </c>
      <c r="N540" s="598">
        <v>32.79</v>
      </c>
    </row>
    <row r="541" spans="1:14" ht="14.4" customHeight="1" x14ac:dyDescent="0.3">
      <c r="A541" s="593" t="s">
        <v>516</v>
      </c>
      <c r="B541" s="594" t="s">
        <v>517</v>
      </c>
      <c r="C541" s="595" t="s">
        <v>530</v>
      </c>
      <c r="D541" s="596" t="s">
        <v>2176</v>
      </c>
      <c r="E541" s="595" t="s">
        <v>1485</v>
      </c>
      <c r="F541" s="596" t="s">
        <v>2180</v>
      </c>
      <c r="G541" s="595" t="s">
        <v>555</v>
      </c>
      <c r="H541" s="595" t="s">
        <v>2013</v>
      </c>
      <c r="I541" s="595" t="s">
        <v>2014</v>
      </c>
      <c r="J541" s="595" t="s">
        <v>2015</v>
      </c>
      <c r="K541" s="595" t="s">
        <v>2016</v>
      </c>
      <c r="L541" s="597">
        <v>428.73150000000004</v>
      </c>
      <c r="M541" s="597">
        <v>1.5</v>
      </c>
      <c r="N541" s="598">
        <v>643.09725000000003</v>
      </c>
    </row>
    <row r="542" spans="1:14" ht="14.4" customHeight="1" x14ac:dyDescent="0.3">
      <c r="A542" s="593" t="s">
        <v>516</v>
      </c>
      <c r="B542" s="594" t="s">
        <v>517</v>
      </c>
      <c r="C542" s="595" t="s">
        <v>530</v>
      </c>
      <c r="D542" s="596" t="s">
        <v>2176</v>
      </c>
      <c r="E542" s="595" t="s">
        <v>1485</v>
      </c>
      <c r="F542" s="596" t="s">
        <v>2180</v>
      </c>
      <c r="G542" s="595" t="s">
        <v>555</v>
      </c>
      <c r="H542" s="595" t="s">
        <v>2017</v>
      </c>
      <c r="I542" s="595" t="s">
        <v>2018</v>
      </c>
      <c r="J542" s="595" t="s">
        <v>2019</v>
      </c>
      <c r="K542" s="595" t="s">
        <v>2020</v>
      </c>
      <c r="L542" s="597">
        <v>1375.7771711774667</v>
      </c>
      <c r="M542" s="597">
        <v>10.113333333333333</v>
      </c>
      <c r="N542" s="598">
        <v>13913.693124508112</v>
      </c>
    </row>
    <row r="543" spans="1:14" ht="14.4" customHeight="1" x14ac:dyDescent="0.3">
      <c r="A543" s="593" t="s">
        <v>516</v>
      </c>
      <c r="B543" s="594" t="s">
        <v>517</v>
      </c>
      <c r="C543" s="595" t="s">
        <v>530</v>
      </c>
      <c r="D543" s="596" t="s">
        <v>2176</v>
      </c>
      <c r="E543" s="595" t="s">
        <v>1485</v>
      </c>
      <c r="F543" s="596" t="s">
        <v>2180</v>
      </c>
      <c r="G543" s="595" t="s">
        <v>555</v>
      </c>
      <c r="H543" s="595" t="s">
        <v>2021</v>
      </c>
      <c r="I543" s="595" t="s">
        <v>2022</v>
      </c>
      <c r="J543" s="595" t="s">
        <v>2023</v>
      </c>
      <c r="K543" s="595" t="s">
        <v>2024</v>
      </c>
      <c r="L543" s="597">
        <v>641.99000000000012</v>
      </c>
      <c r="M543" s="597">
        <v>1.2</v>
      </c>
      <c r="N543" s="598">
        <v>770.38800000000015</v>
      </c>
    </row>
    <row r="544" spans="1:14" ht="14.4" customHeight="1" x14ac:dyDescent="0.3">
      <c r="A544" s="593" t="s">
        <v>516</v>
      </c>
      <c r="B544" s="594" t="s">
        <v>517</v>
      </c>
      <c r="C544" s="595" t="s">
        <v>530</v>
      </c>
      <c r="D544" s="596" t="s">
        <v>2176</v>
      </c>
      <c r="E544" s="595" t="s">
        <v>1485</v>
      </c>
      <c r="F544" s="596" t="s">
        <v>2180</v>
      </c>
      <c r="G544" s="595" t="s">
        <v>555</v>
      </c>
      <c r="H544" s="595" t="s">
        <v>2025</v>
      </c>
      <c r="I544" s="595" t="s">
        <v>2026</v>
      </c>
      <c r="J544" s="595" t="s">
        <v>2027</v>
      </c>
      <c r="K544" s="595" t="s">
        <v>2028</v>
      </c>
      <c r="L544" s="597">
        <v>57.55</v>
      </c>
      <c r="M544" s="597">
        <v>1</v>
      </c>
      <c r="N544" s="598">
        <v>57.55</v>
      </c>
    </row>
    <row r="545" spans="1:14" ht="14.4" customHeight="1" x14ac:dyDescent="0.3">
      <c r="A545" s="593" t="s">
        <v>516</v>
      </c>
      <c r="B545" s="594" t="s">
        <v>517</v>
      </c>
      <c r="C545" s="595" t="s">
        <v>530</v>
      </c>
      <c r="D545" s="596" t="s">
        <v>2176</v>
      </c>
      <c r="E545" s="595" t="s">
        <v>1485</v>
      </c>
      <c r="F545" s="596" t="s">
        <v>2180</v>
      </c>
      <c r="G545" s="595" t="s">
        <v>555</v>
      </c>
      <c r="H545" s="595" t="s">
        <v>1497</v>
      </c>
      <c r="I545" s="595" t="s">
        <v>1498</v>
      </c>
      <c r="J545" s="595" t="s">
        <v>1499</v>
      </c>
      <c r="K545" s="595" t="s">
        <v>1500</v>
      </c>
      <c r="L545" s="597">
        <v>240.63547041318449</v>
      </c>
      <c r="M545" s="597">
        <v>25</v>
      </c>
      <c r="N545" s="598">
        <v>6015.8867603296121</v>
      </c>
    </row>
    <row r="546" spans="1:14" ht="14.4" customHeight="1" x14ac:dyDescent="0.3">
      <c r="A546" s="593" t="s">
        <v>516</v>
      </c>
      <c r="B546" s="594" t="s">
        <v>517</v>
      </c>
      <c r="C546" s="595" t="s">
        <v>530</v>
      </c>
      <c r="D546" s="596" t="s">
        <v>2176</v>
      </c>
      <c r="E546" s="595" t="s">
        <v>1485</v>
      </c>
      <c r="F546" s="596" t="s">
        <v>2180</v>
      </c>
      <c r="G546" s="595" t="s">
        <v>555</v>
      </c>
      <c r="H546" s="595" t="s">
        <v>1501</v>
      </c>
      <c r="I546" s="595" t="s">
        <v>1502</v>
      </c>
      <c r="J546" s="595" t="s">
        <v>1503</v>
      </c>
      <c r="K546" s="595" t="s">
        <v>1504</v>
      </c>
      <c r="L546" s="597">
        <v>2899.2113730115357</v>
      </c>
      <c r="M546" s="597">
        <v>5.6</v>
      </c>
      <c r="N546" s="598">
        <v>16235.583688864599</v>
      </c>
    </row>
    <row r="547" spans="1:14" ht="14.4" customHeight="1" x14ac:dyDescent="0.3">
      <c r="A547" s="593" t="s">
        <v>516</v>
      </c>
      <c r="B547" s="594" t="s">
        <v>517</v>
      </c>
      <c r="C547" s="595" t="s">
        <v>530</v>
      </c>
      <c r="D547" s="596" t="s">
        <v>2176</v>
      </c>
      <c r="E547" s="595" t="s">
        <v>1485</v>
      </c>
      <c r="F547" s="596" t="s">
        <v>2180</v>
      </c>
      <c r="G547" s="595" t="s">
        <v>555</v>
      </c>
      <c r="H547" s="595" t="s">
        <v>1505</v>
      </c>
      <c r="I547" s="595" t="s">
        <v>1506</v>
      </c>
      <c r="J547" s="595" t="s">
        <v>1507</v>
      </c>
      <c r="K547" s="595" t="s">
        <v>1508</v>
      </c>
      <c r="L547" s="597">
        <v>49.45</v>
      </c>
      <c r="M547" s="597">
        <v>22</v>
      </c>
      <c r="N547" s="598">
        <v>1087.9000000000001</v>
      </c>
    </row>
    <row r="548" spans="1:14" ht="14.4" customHeight="1" x14ac:dyDescent="0.3">
      <c r="A548" s="593" t="s">
        <v>516</v>
      </c>
      <c r="B548" s="594" t="s">
        <v>517</v>
      </c>
      <c r="C548" s="595" t="s">
        <v>530</v>
      </c>
      <c r="D548" s="596" t="s">
        <v>2176</v>
      </c>
      <c r="E548" s="595" t="s">
        <v>1485</v>
      </c>
      <c r="F548" s="596" t="s">
        <v>2180</v>
      </c>
      <c r="G548" s="595" t="s">
        <v>555</v>
      </c>
      <c r="H548" s="595" t="s">
        <v>2029</v>
      </c>
      <c r="I548" s="595" t="s">
        <v>2030</v>
      </c>
      <c r="J548" s="595" t="s">
        <v>2031</v>
      </c>
      <c r="K548" s="595" t="s">
        <v>2032</v>
      </c>
      <c r="L548" s="597">
        <v>81.099999999999994</v>
      </c>
      <c r="M548" s="597">
        <v>15</v>
      </c>
      <c r="N548" s="598">
        <v>1216.5</v>
      </c>
    </row>
    <row r="549" spans="1:14" ht="14.4" customHeight="1" x14ac:dyDescent="0.3">
      <c r="A549" s="593" t="s">
        <v>516</v>
      </c>
      <c r="B549" s="594" t="s">
        <v>517</v>
      </c>
      <c r="C549" s="595" t="s">
        <v>530</v>
      </c>
      <c r="D549" s="596" t="s">
        <v>2176</v>
      </c>
      <c r="E549" s="595" t="s">
        <v>1485</v>
      </c>
      <c r="F549" s="596" t="s">
        <v>2180</v>
      </c>
      <c r="G549" s="595" t="s">
        <v>555</v>
      </c>
      <c r="H549" s="595" t="s">
        <v>1509</v>
      </c>
      <c r="I549" s="595" t="s">
        <v>1510</v>
      </c>
      <c r="J549" s="595" t="s">
        <v>1511</v>
      </c>
      <c r="K549" s="595" t="s">
        <v>1512</v>
      </c>
      <c r="L549" s="597">
        <v>678.12000000000012</v>
      </c>
      <c r="M549" s="597">
        <v>4</v>
      </c>
      <c r="N549" s="598">
        <v>2712.4800000000005</v>
      </c>
    </row>
    <row r="550" spans="1:14" ht="14.4" customHeight="1" x14ac:dyDescent="0.3">
      <c r="A550" s="593" t="s">
        <v>516</v>
      </c>
      <c r="B550" s="594" t="s">
        <v>517</v>
      </c>
      <c r="C550" s="595" t="s">
        <v>530</v>
      </c>
      <c r="D550" s="596" t="s">
        <v>2176</v>
      </c>
      <c r="E550" s="595" t="s">
        <v>1485</v>
      </c>
      <c r="F550" s="596" t="s">
        <v>2180</v>
      </c>
      <c r="G550" s="595" t="s">
        <v>555</v>
      </c>
      <c r="H550" s="595" t="s">
        <v>2033</v>
      </c>
      <c r="I550" s="595" t="s">
        <v>2034</v>
      </c>
      <c r="J550" s="595" t="s">
        <v>2035</v>
      </c>
      <c r="K550" s="595" t="s">
        <v>2036</v>
      </c>
      <c r="L550" s="597">
        <v>605.26800000000003</v>
      </c>
      <c r="M550" s="597">
        <v>0.15</v>
      </c>
      <c r="N550" s="598">
        <v>90.790199999999999</v>
      </c>
    </row>
    <row r="551" spans="1:14" ht="14.4" customHeight="1" x14ac:dyDescent="0.3">
      <c r="A551" s="593" t="s">
        <v>516</v>
      </c>
      <c r="B551" s="594" t="s">
        <v>517</v>
      </c>
      <c r="C551" s="595" t="s">
        <v>530</v>
      </c>
      <c r="D551" s="596" t="s">
        <v>2176</v>
      </c>
      <c r="E551" s="595" t="s">
        <v>1485</v>
      </c>
      <c r="F551" s="596" t="s">
        <v>2180</v>
      </c>
      <c r="G551" s="595" t="s">
        <v>555</v>
      </c>
      <c r="H551" s="595" t="s">
        <v>1513</v>
      </c>
      <c r="I551" s="595" t="s">
        <v>1514</v>
      </c>
      <c r="J551" s="595" t="s">
        <v>1515</v>
      </c>
      <c r="K551" s="595" t="s">
        <v>1516</v>
      </c>
      <c r="L551" s="597">
        <v>517.49999999999989</v>
      </c>
      <c r="M551" s="597">
        <v>2.5</v>
      </c>
      <c r="N551" s="598">
        <v>1293.7499999999998</v>
      </c>
    </row>
    <row r="552" spans="1:14" ht="14.4" customHeight="1" x14ac:dyDescent="0.3">
      <c r="A552" s="593" t="s">
        <v>516</v>
      </c>
      <c r="B552" s="594" t="s">
        <v>517</v>
      </c>
      <c r="C552" s="595" t="s">
        <v>530</v>
      </c>
      <c r="D552" s="596" t="s">
        <v>2176</v>
      </c>
      <c r="E552" s="595" t="s">
        <v>1485</v>
      </c>
      <c r="F552" s="596" t="s">
        <v>2180</v>
      </c>
      <c r="G552" s="595" t="s">
        <v>555</v>
      </c>
      <c r="H552" s="595" t="s">
        <v>2037</v>
      </c>
      <c r="I552" s="595" t="s">
        <v>2037</v>
      </c>
      <c r="J552" s="595" t="s">
        <v>2038</v>
      </c>
      <c r="K552" s="595" t="s">
        <v>2039</v>
      </c>
      <c r="L552" s="597">
        <v>1077.6724501638951</v>
      </c>
      <c r="M552" s="597">
        <v>25</v>
      </c>
      <c r="N552" s="598">
        <v>26941.811254097374</v>
      </c>
    </row>
    <row r="553" spans="1:14" ht="14.4" customHeight="1" x14ac:dyDescent="0.3">
      <c r="A553" s="593" t="s">
        <v>516</v>
      </c>
      <c r="B553" s="594" t="s">
        <v>517</v>
      </c>
      <c r="C553" s="595" t="s">
        <v>530</v>
      </c>
      <c r="D553" s="596" t="s">
        <v>2176</v>
      </c>
      <c r="E553" s="595" t="s">
        <v>1485</v>
      </c>
      <c r="F553" s="596" t="s">
        <v>2180</v>
      </c>
      <c r="G553" s="595" t="s">
        <v>555</v>
      </c>
      <c r="H553" s="595" t="s">
        <v>2040</v>
      </c>
      <c r="I553" s="595" t="s">
        <v>2041</v>
      </c>
      <c r="J553" s="595" t="s">
        <v>2042</v>
      </c>
      <c r="K553" s="595" t="s">
        <v>2043</v>
      </c>
      <c r="L553" s="597">
        <v>246.18952774659388</v>
      </c>
      <c r="M553" s="597">
        <v>8</v>
      </c>
      <c r="N553" s="598">
        <v>1969.5162219727511</v>
      </c>
    </row>
    <row r="554" spans="1:14" ht="14.4" customHeight="1" x14ac:dyDescent="0.3">
      <c r="A554" s="593" t="s">
        <v>516</v>
      </c>
      <c r="B554" s="594" t="s">
        <v>517</v>
      </c>
      <c r="C554" s="595" t="s">
        <v>530</v>
      </c>
      <c r="D554" s="596" t="s">
        <v>2176</v>
      </c>
      <c r="E554" s="595" t="s">
        <v>1485</v>
      </c>
      <c r="F554" s="596" t="s">
        <v>2180</v>
      </c>
      <c r="G554" s="595" t="s">
        <v>555</v>
      </c>
      <c r="H554" s="595" t="s">
        <v>2044</v>
      </c>
      <c r="I554" s="595" t="s">
        <v>2044</v>
      </c>
      <c r="J554" s="595" t="s">
        <v>2045</v>
      </c>
      <c r="K554" s="595" t="s">
        <v>2046</v>
      </c>
      <c r="L554" s="597">
        <v>2095.0387832263336</v>
      </c>
      <c r="M554" s="597">
        <v>4</v>
      </c>
      <c r="N554" s="598">
        <v>8380.1551329053345</v>
      </c>
    </row>
    <row r="555" spans="1:14" ht="14.4" customHeight="1" x14ac:dyDescent="0.3">
      <c r="A555" s="593" t="s">
        <v>516</v>
      </c>
      <c r="B555" s="594" t="s">
        <v>517</v>
      </c>
      <c r="C555" s="595" t="s">
        <v>530</v>
      </c>
      <c r="D555" s="596" t="s">
        <v>2176</v>
      </c>
      <c r="E555" s="595" t="s">
        <v>1485</v>
      </c>
      <c r="F555" s="596" t="s">
        <v>2180</v>
      </c>
      <c r="G555" s="595" t="s">
        <v>1208</v>
      </c>
      <c r="H555" s="595" t="s">
        <v>1528</v>
      </c>
      <c r="I555" s="595" t="s">
        <v>1529</v>
      </c>
      <c r="J555" s="595" t="s">
        <v>1530</v>
      </c>
      <c r="K555" s="595" t="s">
        <v>1531</v>
      </c>
      <c r="L555" s="597">
        <v>169.62798748562233</v>
      </c>
      <c r="M555" s="597">
        <v>1</v>
      </c>
      <c r="N555" s="598">
        <v>169.62798748562233</v>
      </c>
    </row>
    <row r="556" spans="1:14" ht="14.4" customHeight="1" x14ac:dyDescent="0.3">
      <c r="A556" s="593" t="s">
        <v>516</v>
      </c>
      <c r="B556" s="594" t="s">
        <v>517</v>
      </c>
      <c r="C556" s="595" t="s">
        <v>530</v>
      </c>
      <c r="D556" s="596" t="s">
        <v>2176</v>
      </c>
      <c r="E556" s="595" t="s">
        <v>1485</v>
      </c>
      <c r="F556" s="596" t="s">
        <v>2180</v>
      </c>
      <c r="G556" s="595" t="s">
        <v>1208</v>
      </c>
      <c r="H556" s="595" t="s">
        <v>1532</v>
      </c>
      <c r="I556" s="595" t="s">
        <v>1533</v>
      </c>
      <c r="J556" s="595" t="s">
        <v>1534</v>
      </c>
      <c r="K556" s="595" t="s">
        <v>1535</v>
      </c>
      <c r="L556" s="597">
        <v>88.600000000000009</v>
      </c>
      <c r="M556" s="597">
        <v>12</v>
      </c>
      <c r="N556" s="598">
        <v>1063.2</v>
      </c>
    </row>
    <row r="557" spans="1:14" ht="14.4" customHeight="1" x14ac:dyDescent="0.3">
      <c r="A557" s="593" t="s">
        <v>516</v>
      </c>
      <c r="B557" s="594" t="s">
        <v>517</v>
      </c>
      <c r="C557" s="595" t="s">
        <v>530</v>
      </c>
      <c r="D557" s="596" t="s">
        <v>2176</v>
      </c>
      <c r="E557" s="595" t="s">
        <v>1485</v>
      </c>
      <c r="F557" s="596" t="s">
        <v>2180</v>
      </c>
      <c r="G557" s="595" t="s">
        <v>1208</v>
      </c>
      <c r="H557" s="595" t="s">
        <v>1536</v>
      </c>
      <c r="I557" s="595" t="s">
        <v>1537</v>
      </c>
      <c r="J557" s="595" t="s">
        <v>1495</v>
      </c>
      <c r="K557" s="595" t="s">
        <v>1538</v>
      </c>
      <c r="L557" s="597">
        <v>45.841567659484447</v>
      </c>
      <c r="M557" s="597">
        <v>395</v>
      </c>
      <c r="N557" s="598">
        <v>18107.419225496356</v>
      </c>
    </row>
    <row r="558" spans="1:14" ht="14.4" customHeight="1" x14ac:dyDescent="0.3">
      <c r="A558" s="593" t="s">
        <v>516</v>
      </c>
      <c r="B558" s="594" t="s">
        <v>517</v>
      </c>
      <c r="C558" s="595" t="s">
        <v>530</v>
      </c>
      <c r="D558" s="596" t="s">
        <v>2176</v>
      </c>
      <c r="E558" s="595" t="s">
        <v>1485</v>
      </c>
      <c r="F558" s="596" t="s">
        <v>2180</v>
      </c>
      <c r="G558" s="595" t="s">
        <v>1208</v>
      </c>
      <c r="H558" s="595" t="s">
        <v>1550</v>
      </c>
      <c r="I558" s="595" t="s">
        <v>1551</v>
      </c>
      <c r="J558" s="595" t="s">
        <v>1552</v>
      </c>
      <c r="K558" s="595" t="s">
        <v>1553</v>
      </c>
      <c r="L558" s="597">
        <v>74.700000000000017</v>
      </c>
      <c r="M558" s="597">
        <v>34</v>
      </c>
      <c r="N558" s="598">
        <v>2539.8000000000006</v>
      </c>
    </row>
    <row r="559" spans="1:14" ht="14.4" customHeight="1" x14ac:dyDescent="0.3">
      <c r="A559" s="593" t="s">
        <v>516</v>
      </c>
      <c r="B559" s="594" t="s">
        <v>517</v>
      </c>
      <c r="C559" s="595" t="s">
        <v>530</v>
      </c>
      <c r="D559" s="596" t="s">
        <v>2176</v>
      </c>
      <c r="E559" s="595" t="s">
        <v>1485</v>
      </c>
      <c r="F559" s="596" t="s">
        <v>2180</v>
      </c>
      <c r="G559" s="595" t="s">
        <v>1208</v>
      </c>
      <c r="H559" s="595" t="s">
        <v>2047</v>
      </c>
      <c r="I559" s="595" t="s">
        <v>2048</v>
      </c>
      <c r="J559" s="595" t="s">
        <v>2049</v>
      </c>
      <c r="K559" s="595" t="s">
        <v>2050</v>
      </c>
      <c r="L559" s="597">
        <v>262.1432117896789</v>
      </c>
      <c r="M559" s="597">
        <v>90</v>
      </c>
      <c r="N559" s="598">
        <v>23592.889061071099</v>
      </c>
    </row>
    <row r="560" spans="1:14" ht="14.4" customHeight="1" x14ac:dyDescent="0.3">
      <c r="A560" s="593" t="s">
        <v>516</v>
      </c>
      <c r="B560" s="594" t="s">
        <v>517</v>
      </c>
      <c r="C560" s="595" t="s">
        <v>530</v>
      </c>
      <c r="D560" s="596" t="s">
        <v>2176</v>
      </c>
      <c r="E560" s="595" t="s">
        <v>1485</v>
      </c>
      <c r="F560" s="596" t="s">
        <v>2180</v>
      </c>
      <c r="G560" s="595" t="s">
        <v>1208</v>
      </c>
      <c r="H560" s="595" t="s">
        <v>1554</v>
      </c>
      <c r="I560" s="595" t="s">
        <v>1555</v>
      </c>
      <c r="J560" s="595" t="s">
        <v>1556</v>
      </c>
      <c r="K560" s="595" t="s">
        <v>1504</v>
      </c>
      <c r="L560" s="597">
        <v>213.45426588805614</v>
      </c>
      <c r="M560" s="597">
        <v>28.000000000000018</v>
      </c>
      <c r="N560" s="598">
        <v>5976.7194448655755</v>
      </c>
    </row>
    <row r="561" spans="1:14" ht="14.4" customHeight="1" x14ac:dyDescent="0.3">
      <c r="A561" s="593" t="s">
        <v>516</v>
      </c>
      <c r="B561" s="594" t="s">
        <v>517</v>
      </c>
      <c r="C561" s="595" t="s">
        <v>530</v>
      </c>
      <c r="D561" s="596" t="s">
        <v>2176</v>
      </c>
      <c r="E561" s="595" t="s">
        <v>1485</v>
      </c>
      <c r="F561" s="596" t="s">
        <v>2180</v>
      </c>
      <c r="G561" s="595" t="s">
        <v>1208</v>
      </c>
      <c r="H561" s="595" t="s">
        <v>1557</v>
      </c>
      <c r="I561" s="595" t="s">
        <v>1558</v>
      </c>
      <c r="J561" s="595" t="s">
        <v>1559</v>
      </c>
      <c r="K561" s="595" t="s">
        <v>1560</v>
      </c>
      <c r="L561" s="597">
        <v>101.68488472745378</v>
      </c>
      <c r="M561" s="597">
        <v>28</v>
      </c>
      <c r="N561" s="598">
        <v>2847.1767723687058</v>
      </c>
    </row>
    <row r="562" spans="1:14" ht="14.4" customHeight="1" x14ac:dyDescent="0.3">
      <c r="A562" s="593" t="s">
        <v>516</v>
      </c>
      <c r="B562" s="594" t="s">
        <v>517</v>
      </c>
      <c r="C562" s="595" t="s">
        <v>530</v>
      </c>
      <c r="D562" s="596" t="s">
        <v>2176</v>
      </c>
      <c r="E562" s="595" t="s">
        <v>1485</v>
      </c>
      <c r="F562" s="596" t="s">
        <v>2180</v>
      </c>
      <c r="G562" s="595" t="s">
        <v>1208</v>
      </c>
      <c r="H562" s="595" t="s">
        <v>1561</v>
      </c>
      <c r="I562" s="595" t="s">
        <v>1562</v>
      </c>
      <c r="J562" s="595" t="s">
        <v>1563</v>
      </c>
      <c r="K562" s="595" t="s">
        <v>1564</v>
      </c>
      <c r="L562" s="597">
        <v>75.220000000000013</v>
      </c>
      <c r="M562" s="597">
        <v>12</v>
      </c>
      <c r="N562" s="598">
        <v>902.6400000000001</v>
      </c>
    </row>
    <row r="563" spans="1:14" ht="14.4" customHeight="1" x14ac:dyDescent="0.3">
      <c r="A563" s="593" t="s">
        <v>516</v>
      </c>
      <c r="B563" s="594" t="s">
        <v>517</v>
      </c>
      <c r="C563" s="595" t="s">
        <v>530</v>
      </c>
      <c r="D563" s="596" t="s">
        <v>2176</v>
      </c>
      <c r="E563" s="595" t="s">
        <v>1485</v>
      </c>
      <c r="F563" s="596" t="s">
        <v>2180</v>
      </c>
      <c r="G563" s="595" t="s">
        <v>1208</v>
      </c>
      <c r="H563" s="595" t="s">
        <v>1565</v>
      </c>
      <c r="I563" s="595" t="s">
        <v>1566</v>
      </c>
      <c r="J563" s="595" t="s">
        <v>1567</v>
      </c>
      <c r="K563" s="595" t="s">
        <v>1553</v>
      </c>
      <c r="L563" s="597">
        <v>54.429781779288462</v>
      </c>
      <c r="M563" s="597">
        <v>14</v>
      </c>
      <c r="N563" s="598">
        <v>762.01694491003843</v>
      </c>
    </row>
    <row r="564" spans="1:14" ht="14.4" customHeight="1" x14ac:dyDescent="0.3">
      <c r="A564" s="593" t="s">
        <v>516</v>
      </c>
      <c r="B564" s="594" t="s">
        <v>517</v>
      </c>
      <c r="C564" s="595" t="s">
        <v>530</v>
      </c>
      <c r="D564" s="596" t="s">
        <v>2176</v>
      </c>
      <c r="E564" s="595" t="s">
        <v>1485</v>
      </c>
      <c r="F564" s="596" t="s">
        <v>2180</v>
      </c>
      <c r="G564" s="595" t="s">
        <v>1208</v>
      </c>
      <c r="H564" s="595" t="s">
        <v>2051</v>
      </c>
      <c r="I564" s="595" t="s">
        <v>2052</v>
      </c>
      <c r="J564" s="595" t="s">
        <v>2053</v>
      </c>
      <c r="K564" s="595" t="s">
        <v>2054</v>
      </c>
      <c r="L564" s="597">
        <v>59.941999999999993</v>
      </c>
      <c r="M564" s="597">
        <v>5</v>
      </c>
      <c r="N564" s="598">
        <v>299.70999999999998</v>
      </c>
    </row>
    <row r="565" spans="1:14" ht="14.4" customHeight="1" x14ac:dyDescent="0.3">
      <c r="A565" s="593" t="s">
        <v>516</v>
      </c>
      <c r="B565" s="594" t="s">
        <v>517</v>
      </c>
      <c r="C565" s="595" t="s">
        <v>530</v>
      </c>
      <c r="D565" s="596" t="s">
        <v>2176</v>
      </c>
      <c r="E565" s="595" t="s">
        <v>1578</v>
      </c>
      <c r="F565" s="596" t="s">
        <v>2181</v>
      </c>
      <c r="G565" s="595" t="s">
        <v>555</v>
      </c>
      <c r="H565" s="595" t="s">
        <v>2055</v>
      </c>
      <c r="I565" s="595" t="s">
        <v>2056</v>
      </c>
      <c r="J565" s="595" t="s">
        <v>2057</v>
      </c>
      <c r="K565" s="595" t="s">
        <v>2058</v>
      </c>
      <c r="L565" s="597">
        <v>76.770090574513318</v>
      </c>
      <c r="M565" s="597">
        <v>1</v>
      </c>
      <c r="N565" s="598">
        <v>76.770090574513318</v>
      </c>
    </row>
    <row r="566" spans="1:14" ht="14.4" customHeight="1" x14ac:dyDescent="0.3">
      <c r="A566" s="593" t="s">
        <v>516</v>
      </c>
      <c r="B566" s="594" t="s">
        <v>517</v>
      </c>
      <c r="C566" s="595" t="s">
        <v>530</v>
      </c>
      <c r="D566" s="596" t="s">
        <v>2176</v>
      </c>
      <c r="E566" s="595" t="s">
        <v>1578</v>
      </c>
      <c r="F566" s="596" t="s">
        <v>2181</v>
      </c>
      <c r="G566" s="595" t="s">
        <v>555</v>
      </c>
      <c r="H566" s="595" t="s">
        <v>2059</v>
      </c>
      <c r="I566" s="595" t="s">
        <v>2060</v>
      </c>
      <c r="J566" s="595" t="s">
        <v>2061</v>
      </c>
      <c r="K566" s="595" t="s">
        <v>2062</v>
      </c>
      <c r="L566" s="597">
        <v>109.95</v>
      </c>
      <c r="M566" s="597">
        <v>1</v>
      </c>
      <c r="N566" s="598">
        <v>109.95</v>
      </c>
    </row>
    <row r="567" spans="1:14" ht="14.4" customHeight="1" x14ac:dyDescent="0.3">
      <c r="A567" s="593" t="s">
        <v>516</v>
      </c>
      <c r="B567" s="594" t="s">
        <v>517</v>
      </c>
      <c r="C567" s="595" t="s">
        <v>530</v>
      </c>
      <c r="D567" s="596" t="s">
        <v>2176</v>
      </c>
      <c r="E567" s="595" t="s">
        <v>1578</v>
      </c>
      <c r="F567" s="596" t="s">
        <v>2181</v>
      </c>
      <c r="G567" s="595" t="s">
        <v>555</v>
      </c>
      <c r="H567" s="595" t="s">
        <v>2063</v>
      </c>
      <c r="I567" s="595" t="s">
        <v>2064</v>
      </c>
      <c r="J567" s="595" t="s">
        <v>2065</v>
      </c>
      <c r="K567" s="595" t="s">
        <v>2066</v>
      </c>
      <c r="L567" s="597">
        <v>163.23000000000008</v>
      </c>
      <c r="M567" s="597">
        <v>1</v>
      </c>
      <c r="N567" s="598">
        <v>163.23000000000008</v>
      </c>
    </row>
    <row r="568" spans="1:14" ht="14.4" customHeight="1" x14ac:dyDescent="0.3">
      <c r="A568" s="593" t="s">
        <v>516</v>
      </c>
      <c r="B568" s="594" t="s">
        <v>517</v>
      </c>
      <c r="C568" s="595" t="s">
        <v>530</v>
      </c>
      <c r="D568" s="596" t="s">
        <v>2176</v>
      </c>
      <c r="E568" s="595" t="s">
        <v>1578</v>
      </c>
      <c r="F568" s="596" t="s">
        <v>2181</v>
      </c>
      <c r="G568" s="595" t="s">
        <v>555</v>
      </c>
      <c r="H568" s="595" t="s">
        <v>2067</v>
      </c>
      <c r="I568" s="595" t="s">
        <v>2068</v>
      </c>
      <c r="J568" s="595" t="s">
        <v>2069</v>
      </c>
      <c r="K568" s="595" t="s">
        <v>2070</v>
      </c>
      <c r="L568" s="597">
        <v>147.2833333333333</v>
      </c>
      <c r="M568" s="597">
        <v>3</v>
      </c>
      <c r="N568" s="598">
        <v>441.84999999999991</v>
      </c>
    </row>
    <row r="569" spans="1:14" ht="14.4" customHeight="1" x14ac:dyDescent="0.3">
      <c r="A569" s="593" t="s">
        <v>516</v>
      </c>
      <c r="B569" s="594" t="s">
        <v>517</v>
      </c>
      <c r="C569" s="595" t="s">
        <v>530</v>
      </c>
      <c r="D569" s="596" t="s">
        <v>2176</v>
      </c>
      <c r="E569" s="595" t="s">
        <v>1578</v>
      </c>
      <c r="F569" s="596" t="s">
        <v>2181</v>
      </c>
      <c r="G569" s="595" t="s">
        <v>1208</v>
      </c>
      <c r="H569" s="595" t="s">
        <v>1583</v>
      </c>
      <c r="I569" s="595" t="s">
        <v>1584</v>
      </c>
      <c r="J569" s="595" t="s">
        <v>1585</v>
      </c>
      <c r="K569" s="595"/>
      <c r="L569" s="597">
        <v>61.860594536407135</v>
      </c>
      <c r="M569" s="597">
        <v>143</v>
      </c>
      <c r="N569" s="598">
        <v>8846.0650187062201</v>
      </c>
    </row>
    <row r="570" spans="1:14" ht="14.4" customHeight="1" x14ac:dyDescent="0.3">
      <c r="A570" s="593" t="s">
        <v>516</v>
      </c>
      <c r="B570" s="594" t="s">
        <v>517</v>
      </c>
      <c r="C570" s="595" t="s">
        <v>530</v>
      </c>
      <c r="D570" s="596" t="s">
        <v>2176</v>
      </c>
      <c r="E570" s="595" t="s">
        <v>2071</v>
      </c>
      <c r="F570" s="596" t="s">
        <v>2182</v>
      </c>
      <c r="G570" s="595"/>
      <c r="H570" s="595"/>
      <c r="I570" s="595" t="s">
        <v>2072</v>
      </c>
      <c r="J570" s="595" t="s">
        <v>2073</v>
      </c>
      <c r="K570" s="595"/>
      <c r="L570" s="597">
        <v>3842.0399999999995</v>
      </c>
      <c r="M570" s="597">
        <v>10</v>
      </c>
      <c r="N570" s="598">
        <v>38420.399999999994</v>
      </c>
    </row>
    <row r="571" spans="1:14" ht="14.4" customHeight="1" x14ac:dyDescent="0.3">
      <c r="A571" s="593" t="s">
        <v>516</v>
      </c>
      <c r="B571" s="594" t="s">
        <v>517</v>
      </c>
      <c r="C571" s="595" t="s">
        <v>530</v>
      </c>
      <c r="D571" s="596" t="s">
        <v>2176</v>
      </c>
      <c r="E571" s="595" t="s">
        <v>2071</v>
      </c>
      <c r="F571" s="596" t="s">
        <v>2182</v>
      </c>
      <c r="G571" s="595"/>
      <c r="H571" s="595"/>
      <c r="I571" s="595" t="s">
        <v>2074</v>
      </c>
      <c r="J571" s="595" t="s">
        <v>2075</v>
      </c>
      <c r="K571" s="595"/>
      <c r="L571" s="597">
        <v>1407.5400000000002</v>
      </c>
      <c r="M571" s="597">
        <v>92</v>
      </c>
      <c r="N571" s="598">
        <v>129493.68000000002</v>
      </c>
    </row>
    <row r="572" spans="1:14" ht="14.4" customHeight="1" x14ac:dyDescent="0.3">
      <c r="A572" s="593" t="s">
        <v>516</v>
      </c>
      <c r="B572" s="594" t="s">
        <v>517</v>
      </c>
      <c r="C572" s="595" t="s">
        <v>530</v>
      </c>
      <c r="D572" s="596" t="s">
        <v>2176</v>
      </c>
      <c r="E572" s="595" t="s">
        <v>2071</v>
      </c>
      <c r="F572" s="596" t="s">
        <v>2182</v>
      </c>
      <c r="G572" s="595"/>
      <c r="H572" s="595"/>
      <c r="I572" s="595" t="s">
        <v>2076</v>
      </c>
      <c r="J572" s="595" t="s">
        <v>2077</v>
      </c>
      <c r="K572" s="595"/>
      <c r="L572" s="597">
        <v>2187.3000000000002</v>
      </c>
      <c r="M572" s="597">
        <v>2</v>
      </c>
      <c r="N572" s="598">
        <v>4374.6000000000004</v>
      </c>
    </row>
    <row r="573" spans="1:14" ht="14.4" customHeight="1" x14ac:dyDescent="0.3">
      <c r="A573" s="593" t="s">
        <v>516</v>
      </c>
      <c r="B573" s="594" t="s">
        <v>517</v>
      </c>
      <c r="C573" s="595" t="s">
        <v>530</v>
      </c>
      <c r="D573" s="596" t="s">
        <v>2176</v>
      </c>
      <c r="E573" s="595" t="s">
        <v>2071</v>
      </c>
      <c r="F573" s="596" t="s">
        <v>2182</v>
      </c>
      <c r="G573" s="595"/>
      <c r="H573" s="595"/>
      <c r="I573" s="595" t="s">
        <v>2078</v>
      </c>
      <c r="J573" s="595" t="s">
        <v>2079</v>
      </c>
      <c r="K573" s="595"/>
      <c r="L573" s="597">
        <v>8608.9</v>
      </c>
      <c r="M573" s="597">
        <v>8</v>
      </c>
      <c r="N573" s="598">
        <v>68871.199999999997</v>
      </c>
    </row>
    <row r="574" spans="1:14" ht="14.4" customHeight="1" x14ac:dyDescent="0.3">
      <c r="A574" s="593" t="s">
        <v>516</v>
      </c>
      <c r="B574" s="594" t="s">
        <v>517</v>
      </c>
      <c r="C574" s="595" t="s">
        <v>533</v>
      </c>
      <c r="D574" s="596" t="s">
        <v>2177</v>
      </c>
      <c r="E574" s="595" t="s">
        <v>539</v>
      </c>
      <c r="F574" s="596" t="s">
        <v>2178</v>
      </c>
      <c r="G574" s="595"/>
      <c r="H574" s="595" t="s">
        <v>1594</v>
      </c>
      <c r="I574" s="595" t="s">
        <v>1595</v>
      </c>
      <c r="J574" s="595" t="s">
        <v>1596</v>
      </c>
      <c r="K574" s="595" t="s">
        <v>1597</v>
      </c>
      <c r="L574" s="597">
        <v>260.72923207413669</v>
      </c>
      <c r="M574" s="597">
        <v>12</v>
      </c>
      <c r="N574" s="598">
        <v>3128.7507848896403</v>
      </c>
    </row>
    <row r="575" spans="1:14" ht="14.4" customHeight="1" x14ac:dyDescent="0.3">
      <c r="A575" s="593" t="s">
        <v>516</v>
      </c>
      <c r="B575" s="594" t="s">
        <v>517</v>
      </c>
      <c r="C575" s="595" t="s">
        <v>533</v>
      </c>
      <c r="D575" s="596" t="s">
        <v>2177</v>
      </c>
      <c r="E575" s="595" t="s">
        <v>539</v>
      </c>
      <c r="F575" s="596" t="s">
        <v>2178</v>
      </c>
      <c r="G575" s="595" t="s">
        <v>555</v>
      </c>
      <c r="H575" s="595" t="s">
        <v>556</v>
      </c>
      <c r="I575" s="595" t="s">
        <v>556</v>
      </c>
      <c r="J575" s="595" t="s">
        <v>557</v>
      </c>
      <c r="K575" s="595" t="s">
        <v>558</v>
      </c>
      <c r="L575" s="597">
        <v>179.40000000000006</v>
      </c>
      <c r="M575" s="597">
        <v>20</v>
      </c>
      <c r="N575" s="598">
        <v>3588.0000000000014</v>
      </c>
    </row>
    <row r="576" spans="1:14" ht="14.4" customHeight="1" x14ac:dyDescent="0.3">
      <c r="A576" s="593" t="s">
        <v>516</v>
      </c>
      <c r="B576" s="594" t="s">
        <v>517</v>
      </c>
      <c r="C576" s="595" t="s">
        <v>533</v>
      </c>
      <c r="D576" s="596" t="s">
        <v>2177</v>
      </c>
      <c r="E576" s="595" t="s">
        <v>539</v>
      </c>
      <c r="F576" s="596" t="s">
        <v>2178</v>
      </c>
      <c r="G576" s="595" t="s">
        <v>555</v>
      </c>
      <c r="H576" s="595" t="s">
        <v>1598</v>
      </c>
      <c r="I576" s="595" t="s">
        <v>1598</v>
      </c>
      <c r="J576" s="595" t="s">
        <v>563</v>
      </c>
      <c r="K576" s="595" t="s">
        <v>1599</v>
      </c>
      <c r="L576" s="597">
        <v>132.25</v>
      </c>
      <c r="M576" s="597">
        <v>16</v>
      </c>
      <c r="N576" s="598">
        <v>2116</v>
      </c>
    </row>
    <row r="577" spans="1:14" ht="14.4" customHeight="1" x14ac:dyDescent="0.3">
      <c r="A577" s="593" t="s">
        <v>516</v>
      </c>
      <c r="B577" s="594" t="s">
        <v>517</v>
      </c>
      <c r="C577" s="595" t="s">
        <v>533</v>
      </c>
      <c r="D577" s="596" t="s">
        <v>2177</v>
      </c>
      <c r="E577" s="595" t="s">
        <v>539</v>
      </c>
      <c r="F577" s="596" t="s">
        <v>2178</v>
      </c>
      <c r="G577" s="595" t="s">
        <v>555</v>
      </c>
      <c r="H577" s="595" t="s">
        <v>568</v>
      </c>
      <c r="I577" s="595" t="s">
        <v>568</v>
      </c>
      <c r="J577" s="595" t="s">
        <v>557</v>
      </c>
      <c r="K577" s="595" t="s">
        <v>569</v>
      </c>
      <c r="L577" s="597">
        <v>97.750484856976286</v>
      </c>
      <c r="M577" s="597">
        <v>27</v>
      </c>
      <c r="N577" s="598">
        <v>2639.2630911383599</v>
      </c>
    </row>
    <row r="578" spans="1:14" ht="14.4" customHeight="1" x14ac:dyDescent="0.3">
      <c r="A578" s="593" t="s">
        <v>516</v>
      </c>
      <c r="B578" s="594" t="s">
        <v>517</v>
      </c>
      <c r="C578" s="595" t="s">
        <v>533</v>
      </c>
      <c r="D578" s="596" t="s">
        <v>2177</v>
      </c>
      <c r="E578" s="595" t="s">
        <v>539</v>
      </c>
      <c r="F578" s="596" t="s">
        <v>2178</v>
      </c>
      <c r="G578" s="595" t="s">
        <v>555</v>
      </c>
      <c r="H578" s="595" t="s">
        <v>574</v>
      </c>
      <c r="I578" s="595" t="s">
        <v>575</v>
      </c>
      <c r="J578" s="595" t="s">
        <v>576</v>
      </c>
      <c r="K578" s="595" t="s">
        <v>577</v>
      </c>
      <c r="L578" s="597">
        <v>84.57</v>
      </c>
      <c r="M578" s="597">
        <v>35</v>
      </c>
      <c r="N578" s="598">
        <v>2959.95</v>
      </c>
    </row>
    <row r="579" spans="1:14" ht="14.4" customHeight="1" x14ac:dyDescent="0.3">
      <c r="A579" s="593" t="s">
        <v>516</v>
      </c>
      <c r="B579" s="594" t="s">
        <v>517</v>
      </c>
      <c r="C579" s="595" t="s">
        <v>533</v>
      </c>
      <c r="D579" s="596" t="s">
        <v>2177</v>
      </c>
      <c r="E579" s="595" t="s">
        <v>539</v>
      </c>
      <c r="F579" s="596" t="s">
        <v>2178</v>
      </c>
      <c r="G579" s="595" t="s">
        <v>555</v>
      </c>
      <c r="H579" s="595" t="s">
        <v>2080</v>
      </c>
      <c r="I579" s="595" t="s">
        <v>2081</v>
      </c>
      <c r="J579" s="595" t="s">
        <v>580</v>
      </c>
      <c r="K579" s="595" t="s">
        <v>1072</v>
      </c>
      <c r="L579" s="597">
        <v>98.490000000000009</v>
      </c>
      <c r="M579" s="597">
        <v>2</v>
      </c>
      <c r="N579" s="598">
        <v>196.98000000000002</v>
      </c>
    </row>
    <row r="580" spans="1:14" ht="14.4" customHeight="1" x14ac:dyDescent="0.3">
      <c r="A580" s="593" t="s">
        <v>516</v>
      </c>
      <c r="B580" s="594" t="s">
        <v>517</v>
      </c>
      <c r="C580" s="595" t="s">
        <v>533</v>
      </c>
      <c r="D580" s="596" t="s">
        <v>2177</v>
      </c>
      <c r="E580" s="595" t="s">
        <v>539</v>
      </c>
      <c r="F580" s="596" t="s">
        <v>2178</v>
      </c>
      <c r="G580" s="595" t="s">
        <v>555</v>
      </c>
      <c r="H580" s="595" t="s">
        <v>578</v>
      </c>
      <c r="I580" s="595" t="s">
        <v>579</v>
      </c>
      <c r="J580" s="595" t="s">
        <v>580</v>
      </c>
      <c r="K580" s="595" t="s">
        <v>581</v>
      </c>
      <c r="L580" s="597">
        <v>105.15143262191067</v>
      </c>
      <c r="M580" s="597">
        <v>14</v>
      </c>
      <c r="N580" s="598">
        <v>1472.1200567067494</v>
      </c>
    </row>
    <row r="581" spans="1:14" ht="14.4" customHeight="1" x14ac:dyDescent="0.3">
      <c r="A581" s="593" t="s">
        <v>516</v>
      </c>
      <c r="B581" s="594" t="s">
        <v>517</v>
      </c>
      <c r="C581" s="595" t="s">
        <v>533</v>
      </c>
      <c r="D581" s="596" t="s">
        <v>2177</v>
      </c>
      <c r="E581" s="595" t="s">
        <v>539</v>
      </c>
      <c r="F581" s="596" t="s">
        <v>2178</v>
      </c>
      <c r="G581" s="595" t="s">
        <v>555</v>
      </c>
      <c r="H581" s="595" t="s">
        <v>586</v>
      </c>
      <c r="I581" s="595" t="s">
        <v>587</v>
      </c>
      <c r="J581" s="595" t="s">
        <v>588</v>
      </c>
      <c r="K581" s="595" t="s">
        <v>589</v>
      </c>
      <c r="L581" s="597">
        <v>65.485398388501693</v>
      </c>
      <c r="M581" s="597">
        <v>2</v>
      </c>
      <c r="N581" s="598">
        <v>130.97079677700339</v>
      </c>
    </row>
    <row r="582" spans="1:14" ht="14.4" customHeight="1" x14ac:dyDescent="0.3">
      <c r="A582" s="593" t="s">
        <v>516</v>
      </c>
      <c r="B582" s="594" t="s">
        <v>517</v>
      </c>
      <c r="C582" s="595" t="s">
        <v>533</v>
      </c>
      <c r="D582" s="596" t="s">
        <v>2177</v>
      </c>
      <c r="E582" s="595" t="s">
        <v>539</v>
      </c>
      <c r="F582" s="596" t="s">
        <v>2178</v>
      </c>
      <c r="G582" s="595" t="s">
        <v>555</v>
      </c>
      <c r="H582" s="595" t="s">
        <v>614</v>
      </c>
      <c r="I582" s="595" t="s">
        <v>615</v>
      </c>
      <c r="J582" s="595" t="s">
        <v>616</v>
      </c>
      <c r="K582" s="595" t="s">
        <v>617</v>
      </c>
      <c r="L582" s="597">
        <v>28.977148006382347</v>
      </c>
      <c r="M582" s="597">
        <v>14</v>
      </c>
      <c r="N582" s="598">
        <v>405.68007208935285</v>
      </c>
    </row>
    <row r="583" spans="1:14" ht="14.4" customHeight="1" x14ac:dyDescent="0.3">
      <c r="A583" s="593" t="s">
        <v>516</v>
      </c>
      <c r="B583" s="594" t="s">
        <v>517</v>
      </c>
      <c r="C583" s="595" t="s">
        <v>533</v>
      </c>
      <c r="D583" s="596" t="s">
        <v>2177</v>
      </c>
      <c r="E583" s="595" t="s">
        <v>539</v>
      </c>
      <c r="F583" s="596" t="s">
        <v>2178</v>
      </c>
      <c r="G583" s="595" t="s">
        <v>555</v>
      </c>
      <c r="H583" s="595" t="s">
        <v>2082</v>
      </c>
      <c r="I583" s="595" t="s">
        <v>2083</v>
      </c>
      <c r="J583" s="595" t="s">
        <v>2084</v>
      </c>
      <c r="K583" s="595" t="s">
        <v>2085</v>
      </c>
      <c r="L583" s="597">
        <v>121.21000000000001</v>
      </c>
      <c r="M583" s="597">
        <v>7</v>
      </c>
      <c r="N583" s="598">
        <v>848.47</v>
      </c>
    </row>
    <row r="584" spans="1:14" ht="14.4" customHeight="1" x14ac:dyDescent="0.3">
      <c r="A584" s="593" t="s">
        <v>516</v>
      </c>
      <c r="B584" s="594" t="s">
        <v>517</v>
      </c>
      <c r="C584" s="595" t="s">
        <v>533</v>
      </c>
      <c r="D584" s="596" t="s">
        <v>2177</v>
      </c>
      <c r="E584" s="595" t="s">
        <v>539</v>
      </c>
      <c r="F584" s="596" t="s">
        <v>2178</v>
      </c>
      <c r="G584" s="595" t="s">
        <v>555</v>
      </c>
      <c r="H584" s="595" t="s">
        <v>664</v>
      </c>
      <c r="I584" s="595" t="s">
        <v>665</v>
      </c>
      <c r="J584" s="595" t="s">
        <v>666</v>
      </c>
      <c r="K584" s="595" t="s">
        <v>667</v>
      </c>
      <c r="L584" s="597">
        <v>260</v>
      </c>
      <c r="M584" s="597">
        <v>5</v>
      </c>
      <c r="N584" s="598">
        <v>1300</v>
      </c>
    </row>
    <row r="585" spans="1:14" ht="14.4" customHeight="1" x14ac:dyDescent="0.3">
      <c r="A585" s="593" t="s">
        <v>516</v>
      </c>
      <c r="B585" s="594" t="s">
        <v>517</v>
      </c>
      <c r="C585" s="595" t="s">
        <v>533</v>
      </c>
      <c r="D585" s="596" t="s">
        <v>2177</v>
      </c>
      <c r="E585" s="595" t="s">
        <v>539</v>
      </c>
      <c r="F585" s="596" t="s">
        <v>2178</v>
      </c>
      <c r="G585" s="595" t="s">
        <v>555</v>
      </c>
      <c r="H585" s="595" t="s">
        <v>688</v>
      </c>
      <c r="I585" s="595" t="s">
        <v>688</v>
      </c>
      <c r="J585" s="595" t="s">
        <v>689</v>
      </c>
      <c r="K585" s="595" t="s">
        <v>690</v>
      </c>
      <c r="L585" s="597">
        <v>38.190011830955882</v>
      </c>
      <c r="M585" s="597">
        <v>32</v>
      </c>
      <c r="N585" s="598">
        <v>1222.0803785905882</v>
      </c>
    </row>
    <row r="586" spans="1:14" ht="14.4" customHeight="1" x14ac:dyDescent="0.3">
      <c r="A586" s="593" t="s">
        <v>516</v>
      </c>
      <c r="B586" s="594" t="s">
        <v>517</v>
      </c>
      <c r="C586" s="595" t="s">
        <v>533</v>
      </c>
      <c r="D586" s="596" t="s">
        <v>2177</v>
      </c>
      <c r="E586" s="595" t="s">
        <v>539</v>
      </c>
      <c r="F586" s="596" t="s">
        <v>2178</v>
      </c>
      <c r="G586" s="595" t="s">
        <v>555</v>
      </c>
      <c r="H586" s="595" t="s">
        <v>726</v>
      </c>
      <c r="I586" s="595" t="s">
        <v>727</v>
      </c>
      <c r="J586" s="595" t="s">
        <v>728</v>
      </c>
      <c r="K586" s="595" t="s">
        <v>729</v>
      </c>
      <c r="L586" s="597">
        <v>340.06779540278148</v>
      </c>
      <c r="M586" s="597">
        <v>3</v>
      </c>
      <c r="N586" s="598">
        <v>1020.2033862083445</v>
      </c>
    </row>
    <row r="587" spans="1:14" ht="14.4" customHeight="1" x14ac:dyDescent="0.3">
      <c r="A587" s="593" t="s">
        <v>516</v>
      </c>
      <c r="B587" s="594" t="s">
        <v>517</v>
      </c>
      <c r="C587" s="595" t="s">
        <v>533</v>
      </c>
      <c r="D587" s="596" t="s">
        <v>2177</v>
      </c>
      <c r="E587" s="595" t="s">
        <v>539</v>
      </c>
      <c r="F587" s="596" t="s">
        <v>2178</v>
      </c>
      <c r="G587" s="595" t="s">
        <v>555</v>
      </c>
      <c r="H587" s="595" t="s">
        <v>834</v>
      </c>
      <c r="I587" s="595" t="s">
        <v>835</v>
      </c>
      <c r="J587" s="595" t="s">
        <v>832</v>
      </c>
      <c r="K587" s="595" t="s">
        <v>836</v>
      </c>
      <c r="L587" s="597">
        <v>292.47058871592003</v>
      </c>
      <c r="M587" s="597">
        <v>1</v>
      </c>
      <c r="N587" s="598">
        <v>292.47058871592003</v>
      </c>
    </row>
    <row r="588" spans="1:14" ht="14.4" customHeight="1" x14ac:dyDescent="0.3">
      <c r="A588" s="593" t="s">
        <v>516</v>
      </c>
      <c r="B588" s="594" t="s">
        <v>517</v>
      </c>
      <c r="C588" s="595" t="s">
        <v>533</v>
      </c>
      <c r="D588" s="596" t="s">
        <v>2177</v>
      </c>
      <c r="E588" s="595" t="s">
        <v>539</v>
      </c>
      <c r="F588" s="596" t="s">
        <v>2178</v>
      </c>
      <c r="G588" s="595" t="s">
        <v>555</v>
      </c>
      <c r="H588" s="595" t="s">
        <v>841</v>
      </c>
      <c r="I588" s="595" t="s">
        <v>842</v>
      </c>
      <c r="J588" s="595" t="s">
        <v>843</v>
      </c>
      <c r="K588" s="595" t="s">
        <v>844</v>
      </c>
      <c r="L588" s="597">
        <v>392.93606648956825</v>
      </c>
      <c r="M588" s="597">
        <v>248</v>
      </c>
      <c r="N588" s="598">
        <v>97448.144489412924</v>
      </c>
    </row>
    <row r="589" spans="1:14" ht="14.4" customHeight="1" x14ac:dyDescent="0.3">
      <c r="A589" s="593" t="s">
        <v>516</v>
      </c>
      <c r="B589" s="594" t="s">
        <v>517</v>
      </c>
      <c r="C589" s="595" t="s">
        <v>533</v>
      </c>
      <c r="D589" s="596" t="s">
        <v>2177</v>
      </c>
      <c r="E589" s="595" t="s">
        <v>539</v>
      </c>
      <c r="F589" s="596" t="s">
        <v>2178</v>
      </c>
      <c r="G589" s="595" t="s">
        <v>555</v>
      </c>
      <c r="H589" s="595" t="s">
        <v>856</v>
      </c>
      <c r="I589" s="595" t="s">
        <v>857</v>
      </c>
      <c r="J589" s="595" t="s">
        <v>858</v>
      </c>
      <c r="K589" s="595" t="s">
        <v>859</v>
      </c>
      <c r="L589" s="597">
        <v>57.009548322934037</v>
      </c>
      <c r="M589" s="597">
        <v>1</v>
      </c>
      <c r="N589" s="598">
        <v>57.009548322934037</v>
      </c>
    </row>
    <row r="590" spans="1:14" ht="14.4" customHeight="1" x14ac:dyDescent="0.3">
      <c r="A590" s="593" t="s">
        <v>516</v>
      </c>
      <c r="B590" s="594" t="s">
        <v>517</v>
      </c>
      <c r="C590" s="595" t="s">
        <v>533</v>
      </c>
      <c r="D590" s="596" t="s">
        <v>2177</v>
      </c>
      <c r="E590" s="595" t="s">
        <v>539</v>
      </c>
      <c r="F590" s="596" t="s">
        <v>2178</v>
      </c>
      <c r="G590" s="595" t="s">
        <v>555</v>
      </c>
      <c r="H590" s="595" t="s">
        <v>913</v>
      </c>
      <c r="I590" s="595" t="s">
        <v>914</v>
      </c>
      <c r="J590" s="595" t="s">
        <v>915</v>
      </c>
      <c r="K590" s="595"/>
      <c r="L590" s="597">
        <v>140.06241379310342</v>
      </c>
      <c r="M590" s="597">
        <v>29</v>
      </c>
      <c r="N590" s="598">
        <v>4061.8099999999995</v>
      </c>
    </row>
    <row r="591" spans="1:14" ht="14.4" customHeight="1" x14ac:dyDescent="0.3">
      <c r="A591" s="593" t="s">
        <v>516</v>
      </c>
      <c r="B591" s="594" t="s">
        <v>517</v>
      </c>
      <c r="C591" s="595" t="s">
        <v>533</v>
      </c>
      <c r="D591" s="596" t="s">
        <v>2177</v>
      </c>
      <c r="E591" s="595" t="s">
        <v>539</v>
      </c>
      <c r="F591" s="596" t="s">
        <v>2178</v>
      </c>
      <c r="G591" s="595" t="s">
        <v>555</v>
      </c>
      <c r="H591" s="595" t="s">
        <v>928</v>
      </c>
      <c r="I591" s="595" t="s">
        <v>929</v>
      </c>
      <c r="J591" s="595" t="s">
        <v>930</v>
      </c>
      <c r="K591" s="595" t="s">
        <v>931</v>
      </c>
      <c r="L591" s="597">
        <v>59.21</v>
      </c>
      <c r="M591" s="597">
        <v>4</v>
      </c>
      <c r="N591" s="598">
        <v>236.84</v>
      </c>
    </row>
    <row r="592" spans="1:14" ht="14.4" customHeight="1" x14ac:dyDescent="0.3">
      <c r="A592" s="593" t="s">
        <v>516</v>
      </c>
      <c r="B592" s="594" t="s">
        <v>517</v>
      </c>
      <c r="C592" s="595" t="s">
        <v>533</v>
      </c>
      <c r="D592" s="596" t="s">
        <v>2177</v>
      </c>
      <c r="E592" s="595" t="s">
        <v>539</v>
      </c>
      <c r="F592" s="596" t="s">
        <v>2178</v>
      </c>
      <c r="G592" s="595" t="s">
        <v>555</v>
      </c>
      <c r="H592" s="595" t="s">
        <v>1669</v>
      </c>
      <c r="I592" s="595" t="s">
        <v>199</v>
      </c>
      <c r="J592" s="595" t="s">
        <v>1670</v>
      </c>
      <c r="K592" s="595" t="s">
        <v>1671</v>
      </c>
      <c r="L592" s="597">
        <v>177.07184796464787</v>
      </c>
      <c r="M592" s="597">
        <v>1</v>
      </c>
      <c r="N592" s="598">
        <v>177.07184796464787</v>
      </c>
    </row>
    <row r="593" spans="1:14" ht="14.4" customHeight="1" x14ac:dyDescent="0.3">
      <c r="A593" s="593" t="s">
        <v>516</v>
      </c>
      <c r="B593" s="594" t="s">
        <v>517</v>
      </c>
      <c r="C593" s="595" t="s">
        <v>533</v>
      </c>
      <c r="D593" s="596" t="s">
        <v>2177</v>
      </c>
      <c r="E593" s="595" t="s">
        <v>539</v>
      </c>
      <c r="F593" s="596" t="s">
        <v>2178</v>
      </c>
      <c r="G593" s="595" t="s">
        <v>555</v>
      </c>
      <c r="H593" s="595" t="s">
        <v>2086</v>
      </c>
      <c r="I593" s="595" t="s">
        <v>2087</v>
      </c>
      <c r="J593" s="595" t="s">
        <v>2088</v>
      </c>
      <c r="K593" s="595" t="s">
        <v>2089</v>
      </c>
      <c r="L593" s="597">
        <v>527.84998288476891</v>
      </c>
      <c r="M593" s="597">
        <v>8</v>
      </c>
      <c r="N593" s="598">
        <v>4222.7998630781512</v>
      </c>
    </row>
    <row r="594" spans="1:14" ht="14.4" customHeight="1" x14ac:dyDescent="0.3">
      <c r="A594" s="593" t="s">
        <v>516</v>
      </c>
      <c r="B594" s="594" t="s">
        <v>517</v>
      </c>
      <c r="C594" s="595" t="s">
        <v>533</v>
      </c>
      <c r="D594" s="596" t="s">
        <v>2177</v>
      </c>
      <c r="E594" s="595" t="s">
        <v>539</v>
      </c>
      <c r="F594" s="596" t="s">
        <v>2178</v>
      </c>
      <c r="G594" s="595" t="s">
        <v>555</v>
      </c>
      <c r="H594" s="595" t="s">
        <v>2090</v>
      </c>
      <c r="I594" s="595" t="s">
        <v>199</v>
      </c>
      <c r="J594" s="595" t="s">
        <v>2091</v>
      </c>
      <c r="K594" s="595"/>
      <c r="L594" s="597">
        <v>202.261982384552</v>
      </c>
      <c r="M594" s="597">
        <v>2</v>
      </c>
      <c r="N594" s="598">
        <v>404.523964769104</v>
      </c>
    </row>
    <row r="595" spans="1:14" ht="14.4" customHeight="1" x14ac:dyDescent="0.3">
      <c r="A595" s="593" t="s">
        <v>516</v>
      </c>
      <c r="B595" s="594" t="s">
        <v>517</v>
      </c>
      <c r="C595" s="595" t="s">
        <v>533</v>
      </c>
      <c r="D595" s="596" t="s">
        <v>2177</v>
      </c>
      <c r="E595" s="595" t="s">
        <v>539</v>
      </c>
      <c r="F595" s="596" t="s">
        <v>2178</v>
      </c>
      <c r="G595" s="595" t="s">
        <v>555</v>
      </c>
      <c r="H595" s="595" t="s">
        <v>974</v>
      </c>
      <c r="I595" s="595" t="s">
        <v>974</v>
      </c>
      <c r="J595" s="595" t="s">
        <v>557</v>
      </c>
      <c r="K595" s="595" t="s">
        <v>975</v>
      </c>
      <c r="L595" s="597">
        <v>201.25</v>
      </c>
      <c r="M595" s="597">
        <v>27</v>
      </c>
      <c r="N595" s="598">
        <v>5433.75</v>
      </c>
    </row>
    <row r="596" spans="1:14" ht="14.4" customHeight="1" x14ac:dyDescent="0.3">
      <c r="A596" s="593" t="s">
        <v>516</v>
      </c>
      <c r="B596" s="594" t="s">
        <v>517</v>
      </c>
      <c r="C596" s="595" t="s">
        <v>533</v>
      </c>
      <c r="D596" s="596" t="s">
        <v>2177</v>
      </c>
      <c r="E596" s="595" t="s">
        <v>539</v>
      </c>
      <c r="F596" s="596" t="s">
        <v>2178</v>
      </c>
      <c r="G596" s="595" t="s">
        <v>555</v>
      </c>
      <c r="H596" s="595" t="s">
        <v>986</v>
      </c>
      <c r="I596" s="595" t="s">
        <v>987</v>
      </c>
      <c r="J596" s="595" t="s">
        <v>988</v>
      </c>
      <c r="K596" s="595" t="s">
        <v>577</v>
      </c>
      <c r="L596" s="597">
        <v>121.76247471233587</v>
      </c>
      <c r="M596" s="597">
        <v>110</v>
      </c>
      <c r="N596" s="598">
        <v>13393.872218356946</v>
      </c>
    </row>
    <row r="597" spans="1:14" ht="14.4" customHeight="1" x14ac:dyDescent="0.3">
      <c r="A597" s="593" t="s">
        <v>516</v>
      </c>
      <c r="B597" s="594" t="s">
        <v>517</v>
      </c>
      <c r="C597" s="595" t="s">
        <v>533</v>
      </c>
      <c r="D597" s="596" t="s">
        <v>2177</v>
      </c>
      <c r="E597" s="595" t="s">
        <v>539</v>
      </c>
      <c r="F597" s="596" t="s">
        <v>2178</v>
      </c>
      <c r="G597" s="595" t="s">
        <v>555</v>
      </c>
      <c r="H597" s="595" t="s">
        <v>989</v>
      </c>
      <c r="I597" s="595" t="s">
        <v>990</v>
      </c>
      <c r="J597" s="595" t="s">
        <v>991</v>
      </c>
      <c r="K597" s="595" t="s">
        <v>992</v>
      </c>
      <c r="L597" s="597">
        <v>61.564999999999998</v>
      </c>
      <c r="M597" s="597">
        <v>2</v>
      </c>
      <c r="N597" s="598">
        <v>123.13</v>
      </c>
    </row>
    <row r="598" spans="1:14" ht="14.4" customHeight="1" x14ac:dyDescent="0.3">
      <c r="A598" s="593" t="s">
        <v>516</v>
      </c>
      <c r="B598" s="594" t="s">
        <v>517</v>
      </c>
      <c r="C598" s="595" t="s">
        <v>533</v>
      </c>
      <c r="D598" s="596" t="s">
        <v>2177</v>
      </c>
      <c r="E598" s="595" t="s">
        <v>539</v>
      </c>
      <c r="F598" s="596" t="s">
        <v>2178</v>
      </c>
      <c r="G598" s="595" t="s">
        <v>555</v>
      </c>
      <c r="H598" s="595" t="s">
        <v>1001</v>
      </c>
      <c r="I598" s="595" t="s">
        <v>1002</v>
      </c>
      <c r="J598" s="595" t="s">
        <v>1003</v>
      </c>
      <c r="K598" s="595" t="s">
        <v>1004</v>
      </c>
      <c r="L598" s="597">
        <v>260.00183265364035</v>
      </c>
      <c r="M598" s="597">
        <v>38</v>
      </c>
      <c r="N598" s="598">
        <v>9880.0696408383337</v>
      </c>
    </row>
    <row r="599" spans="1:14" ht="14.4" customHeight="1" x14ac:dyDescent="0.3">
      <c r="A599" s="593" t="s">
        <v>516</v>
      </c>
      <c r="B599" s="594" t="s">
        <v>517</v>
      </c>
      <c r="C599" s="595" t="s">
        <v>533</v>
      </c>
      <c r="D599" s="596" t="s">
        <v>2177</v>
      </c>
      <c r="E599" s="595" t="s">
        <v>539</v>
      </c>
      <c r="F599" s="596" t="s">
        <v>2178</v>
      </c>
      <c r="G599" s="595" t="s">
        <v>555</v>
      </c>
      <c r="H599" s="595" t="s">
        <v>1015</v>
      </c>
      <c r="I599" s="595" t="s">
        <v>1016</v>
      </c>
      <c r="J599" s="595" t="s">
        <v>1017</v>
      </c>
      <c r="K599" s="595" t="s">
        <v>1018</v>
      </c>
      <c r="L599" s="597">
        <v>197.47083045542703</v>
      </c>
      <c r="M599" s="597">
        <v>76</v>
      </c>
      <c r="N599" s="598">
        <v>15007.783114612454</v>
      </c>
    </row>
    <row r="600" spans="1:14" ht="14.4" customHeight="1" x14ac:dyDescent="0.3">
      <c r="A600" s="593" t="s">
        <v>516</v>
      </c>
      <c r="B600" s="594" t="s">
        <v>517</v>
      </c>
      <c r="C600" s="595" t="s">
        <v>533</v>
      </c>
      <c r="D600" s="596" t="s">
        <v>2177</v>
      </c>
      <c r="E600" s="595" t="s">
        <v>539</v>
      </c>
      <c r="F600" s="596" t="s">
        <v>2178</v>
      </c>
      <c r="G600" s="595" t="s">
        <v>555</v>
      </c>
      <c r="H600" s="595" t="s">
        <v>1032</v>
      </c>
      <c r="I600" s="595" t="s">
        <v>1033</v>
      </c>
      <c r="J600" s="595" t="s">
        <v>1034</v>
      </c>
      <c r="K600" s="595" t="s">
        <v>1035</v>
      </c>
      <c r="L600" s="597">
        <v>21.898569073730339</v>
      </c>
      <c r="M600" s="597">
        <v>215</v>
      </c>
      <c r="N600" s="598">
        <v>4708.1923508520231</v>
      </c>
    </row>
    <row r="601" spans="1:14" ht="14.4" customHeight="1" x14ac:dyDescent="0.3">
      <c r="A601" s="593" t="s">
        <v>516</v>
      </c>
      <c r="B601" s="594" t="s">
        <v>517</v>
      </c>
      <c r="C601" s="595" t="s">
        <v>533</v>
      </c>
      <c r="D601" s="596" t="s">
        <v>2177</v>
      </c>
      <c r="E601" s="595" t="s">
        <v>539</v>
      </c>
      <c r="F601" s="596" t="s">
        <v>2178</v>
      </c>
      <c r="G601" s="595" t="s">
        <v>555</v>
      </c>
      <c r="H601" s="595" t="s">
        <v>1059</v>
      </c>
      <c r="I601" s="595" t="s">
        <v>1060</v>
      </c>
      <c r="J601" s="595" t="s">
        <v>584</v>
      </c>
      <c r="K601" s="595" t="s">
        <v>1061</v>
      </c>
      <c r="L601" s="597">
        <v>49.519920497288517</v>
      </c>
      <c r="M601" s="597">
        <v>40</v>
      </c>
      <c r="N601" s="598">
        <v>1980.7968198915407</v>
      </c>
    </row>
    <row r="602" spans="1:14" ht="14.4" customHeight="1" x14ac:dyDescent="0.3">
      <c r="A602" s="593" t="s">
        <v>516</v>
      </c>
      <c r="B602" s="594" t="s">
        <v>517</v>
      </c>
      <c r="C602" s="595" t="s">
        <v>533</v>
      </c>
      <c r="D602" s="596" t="s">
        <v>2177</v>
      </c>
      <c r="E602" s="595" t="s">
        <v>539</v>
      </c>
      <c r="F602" s="596" t="s">
        <v>2178</v>
      </c>
      <c r="G602" s="595" t="s">
        <v>555</v>
      </c>
      <c r="H602" s="595" t="s">
        <v>2092</v>
      </c>
      <c r="I602" s="595" t="s">
        <v>2093</v>
      </c>
      <c r="J602" s="595" t="s">
        <v>2094</v>
      </c>
      <c r="K602" s="595" t="s">
        <v>2095</v>
      </c>
      <c r="L602" s="597">
        <v>307.56019384790511</v>
      </c>
      <c r="M602" s="597">
        <v>2</v>
      </c>
      <c r="N602" s="598">
        <v>615.12038769581022</v>
      </c>
    </row>
    <row r="603" spans="1:14" ht="14.4" customHeight="1" x14ac:dyDescent="0.3">
      <c r="A603" s="593" t="s">
        <v>516</v>
      </c>
      <c r="B603" s="594" t="s">
        <v>517</v>
      </c>
      <c r="C603" s="595" t="s">
        <v>533</v>
      </c>
      <c r="D603" s="596" t="s">
        <v>2177</v>
      </c>
      <c r="E603" s="595" t="s">
        <v>539</v>
      </c>
      <c r="F603" s="596" t="s">
        <v>2178</v>
      </c>
      <c r="G603" s="595" t="s">
        <v>555</v>
      </c>
      <c r="H603" s="595" t="s">
        <v>1069</v>
      </c>
      <c r="I603" s="595" t="s">
        <v>1070</v>
      </c>
      <c r="J603" s="595" t="s">
        <v>1071</v>
      </c>
      <c r="K603" s="595" t="s">
        <v>1072</v>
      </c>
      <c r="L603" s="597">
        <v>72.225427382325194</v>
      </c>
      <c r="M603" s="597">
        <v>8</v>
      </c>
      <c r="N603" s="598">
        <v>577.80341905860155</v>
      </c>
    </row>
    <row r="604" spans="1:14" ht="14.4" customHeight="1" x14ac:dyDescent="0.3">
      <c r="A604" s="593" t="s">
        <v>516</v>
      </c>
      <c r="B604" s="594" t="s">
        <v>517</v>
      </c>
      <c r="C604" s="595" t="s">
        <v>533</v>
      </c>
      <c r="D604" s="596" t="s">
        <v>2177</v>
      </c>
      <c r="E604" s="595" t="s">
        <v>539</v>
      </c>
      <c r="F604" s="596" t="s">
        <v>2178</v>
      </c>
      <c r="G604" s="595" t="s">
        <v>555</v>
      </c>
      <c r="H604" s="595" t="s">
        <v>1720</v>
      </c>
      <c r="I604" s="595" t="s">
        <v>1721</v>
      </c>
      <c r="J604" s="595" t="s">
        <v>1722</v>
      </c>
      <c r="K604" s="595" t="s">
        <v>1723</v>
      </c>
      <c r="L604" s="597">
        <v>41.610000000000007</v>
      </c>
      <c r="M604" s="597">
        <v>24</v>
      </c>
      <c r="N604" s="598">
        <v>998.6400000000001</v>
      </c>
    </row>
    <row r="605" spans="1:14" ht="14.4" customHeight="1" x14ac:dyDescent="0.3">
      <c r="A605" s="593" t="s">
        <v>516</v>
      </c>
      <c r="B605" s="594" t="s">
        <v>517</v>
      </c>
      <c r="C605" s="595" t="s">
        <v>533</v>
      </c>
      <c r="D605" s="596" t="s">
        <v>2177</v>
      </c>
      <c r="E605" s="595" t="s">
        <v>539</v>
      </c>
      <c r="F605" s="596" t="s">
        <v>2178</v>
      </c>
      <c r="G605" s="595" t="s">
        <v>555</v>
      </c>
      <c r="H605" s="595" t="s">
        <v>2096</v>
      </c>
      <c r="I605" s="595" t="s">
        <v>2097</v>
      </c>
      <c r="J605" s="595" t="s">
        <v>2098</v>
      </c>
      <c r="K605" s="595" t="s">
        <v>2099</v>
      </c>
      <c r="L605" s="597">
        <v>98.919413792752451</v>
      </c>
      <c r="M605" s="597">
        <v>2</v>
      </c>
      <c r="N605" s="598">
        <v>197.8388275855049</v>
      </c>
    </row>
    <row r="606" spans="1:14" ht="14.4" customHeight="1" x14ac:dyDescent="0.3">
      <c r="A606" s="593" t="s">
        <v>516</v>
      </c>
      <c r="B606" s="594" t="s">
        <v>517</v>
      </c>
      <c r="C606" s="595" t="s">
        <v>533</v>
      </c>
      <c r="D606" s="596" t="s">
        <v>2177</v>
      </c>
      <c r="E606" s="595" t="s">
        <v>539</v>
      </c>
      <c r="F606" s="596" t="s">
        <v>2178</v>
      </c>
      <c r="G606" s="595" t="s">
        <v>555</v>
      </c>
      <c r="H606" s="595" t="s">
        <v>1736</v>
      </c>
      <c r="I606" s="595" t="s">
        <v>1737</v>
      </c>
      <c r="J606" s="595" t="s">
        <v>1738</v>
      </c>
      <c r="K606" s="595" t="s">
        <v>1120</v>
      </c>
      <c r="L606" s="597">
        <v>31.92</v>
      </c>
      <c r="M606" s="597">
        <v>118</v>
      </c>
      <c r="N606" s="598">
        <v>3766.5600000000004</v>
      </c>
    </row>
    <row r="607" spans="1:14" ht="14.4" customHeight="1" x14ac:dyDescent="0.3">
      <c r="A607" s="593" t="s">
        <v>516</v>
      </c>
      <c r="B607" s="594" t="s">
        <v>517</v>
      </c>
      <c r="C607" s="595" t="s">
        <v>533</v>
      </c>
      <c r="D607" s="596" t="s">
        <v>2177</v>
      </c>
      <c r="E607" s="595" t="s">
        <v>539</v>
      </c>
      <c r="F607" s="596" t="s">
        <v>2178</v>
      </c>
      <c r="G607" s="595" t="s">
        <v>555</v>
      </c>
      <c r="H607" s="595" t="s">
        <v>2100</v>
      </c>
      <c r="I607" s="595" t="s">
        <v>2100</v>
      </c>
      <c r="J607" s="595" t="s">
        <v>2101</v>
      </c>
      <c r="K607" s="595" t="s">
        <v>690</v>
      </c>
      <c r="L607" s="597">
        <v>56.459999999999994</v>
      </c>
      <c r="M607" s="597">
        <v>8</v>
      </c>
      <c r="N607" s="598">
        <v>451.67999999999995</v>
      </c>
    </row>
    <row r="608" spans="1:14" ht="14.4" customHeight="1" x14ac:dyDescent="0.3">
      <c r="A608" s="593" t="s">
        <v>516</v>
      </c>
      <c r="B608" s="594" t="s">
        <v>517</v>
      </c>
      <c r="C608" s="595" t="s">
        <v>533</v>
      </c>
      <c r="D608" s="596" t="s">
        <v>2177</v>
      </c>
      <c r="E608" s="595" t="s">
        <v>539</v>
      </c>
      <c r="F608" s="596" t="s">
        <v>2178</v>
      </c>
      <c r="G608" s="595" t="s">
        <v>555</v>
      </c>
      <c r="H608" s="595" t="s">
        <v>1742</v>
      </c>
      <c r="I608" s="595" t="s">
        <v>1743</v>
      </c>
      <c r="J608" s="595" t="s">
        <v>1744</v>
      </c>
      <c r="K608" s="595" t="s">
        <v>1745</v>
      </c>
      <c r="L608" s="597">
        <v>1104.3290123323709</v>
      </c>
      <c r="M608" s="597">
        <v>7</v>
      </c>
      <c r="N608" s="598">
        <v>7730.3030863265958</v>
      </c>
    </row>
    <row r="609" spans="1:14" ht="14.4" customHeight="1" x14ac:dyDescent="0.3">
      <c r="A609" s="593" t="s">
        <v>516</v>
      </c>
      <c r="B609" s="594" t="s">
        <v>517</v>
      </c>
      <c r="C609" s="595" t="s">
        <v>533</v>
      </c>
      <c r="D609" s="596" t="s">
        <v>2177</v>
      </c>
      <c r="E609" s="595" t="s">
        <v>539</v>
      </c>
      <c r="F609" s="596" t="s">
        <v>2178</v>
      </c>
      <c r="G609" s="595" t="s">
        <v>555</v>
      </c>
      <c r="H609" s="595" t="s">
        <v>1762</v>
      </c>
      <c r="I609" s="595" t="s">
        <v>1763</v>
      </c>
      <c r="J609" s="595" t="s">
        <v>1764</v>
      </c>
      <c r="K609" s="595" t="s">
        <v>992</v>
      </c>
      <c r="L609" s="597">
        <v>52.409861589223937</v>
      </c>
      <c r="M609" s="597">
        <v>3</v>
      </c>
      <c r="N609" s="598">
        <v>157.22958476767181</v>
      </c>
    </row>
    <row r="610" spans="1:14" ht="14.4" customHeight="1" x14ac:dyDescent="0.3">
      <c r="A610" s="593" t="s">
        <v>516</v>
      </c>
      <c r="B610" s="594" t="s">
        <v>517</v>
      </c>
      <c r="C610" s="595" t="s">
        <v>533</v>
      </c>
      <c r="D610" s="596" t="s">
        <v>2177</v>
      </c>
      <c r="E610" s="595" t="s">
        <v>539</v>
      </c>
      <c r="F610" s="596" t="s">
        <v>2178</v>
      </c>
      <c r="G610" s="595" t="s">
        <v>555</v>
      </c>
      <c r="H610" s="595" t="s">
        <v>1765</v>
      </c>
      <c r="I610" s="595" t="s">
        <v>1766</v>
      </c>
      <c r="J610" s="595" t="s">
        <v>1767</v>
      </c>
      <c r="K610" s="595" t="s">
        <v>1768</v>
      </c>
      <c r="L610" s="597">
        <v>269.61958867924534</v>
      </c>
      <c r="M610" s="597">
        <v>265</v>
      </c>
      <c r="N610" s="598">
        <v>71449.191000000021</v>
      </c>
    </row>
    <row r="611" spans="1:14" ht="14.4" customHeight="1" x14ac:dyDescent="0.3">
      <c r="A611" s="593" t="s">
        <v>516</v>
      </c>
      <c r="B611" s="594" t="s">
        <v>517</v>
      </c>
      <c r="C611" s="595" t="s">
        <v>533</v>
      </c>
      <c r="D611" s="596" t="s">
        <v>2177</v>
      </c>
      <c r="E611" s="595" t="s">
        <v>539</v>
      </c>
      <c r="F611" s="596" t="s">
        <v>2178</v>
      </c>
      <c r="G611" s="595" t="s">
        <v>555</v>
      </c>
      <c r="H611" s="595" t="s">
        <v>2102</v>
      </c>
      <c r="I611" s="595" t="s">
        <v>199</v>
      </c>
      <c r="J611" s="595" t="s">
        <v>2103</v>
      </c>
      <c r="K611" s="595"/>
      <c r="L611" s="597">
        <v>46.659729927867303</v>
      </c>
      <c r="M611" s="597">
        <v>1</v>
      </c>
      <c r="N611" s="598">
        <v>46.659729927867303</v>
      </c>
    </row>
    <row r="612" spans="1:14" ht="14.4" customHeight="1" x14ac:dyDescent="0.3">
      <c r="A612" s="593" t="s">
        <v>516</v>
      </c>
      <c r="B612" s="594" t="s">
        <v>517</v>
      </c>
      <c r="C612" s="595" t="s">
        <v>533</v>
      </c>
      <c r="D612" s="596" t="s">
        <v>2177</v>
      </c>
      <c r="E612" s="595" t="s">
        <v>539</v>
      </c>
      <c r="F612" s="596" t="s">
        <v>2178</v>
      </c>
      <c r="G612" s="595" t="s">
        <v>555</v>
      </c>
      <c r="H612" s="595" t="s">
        <v>2104</v>
      </c>
      <c r="I612" s="595" t="s">
        <v>2105</v>
      </c>
      <c r="J612" s="595" t="s">
        <v>2106</v>
      </c>
      <c r="K612" s="595" t="s">
        <v>2107</v>
      </c>
      <c r="L612" s="597">
        <v>61.582218413511555</v>
      </c>
      <c r="M612" s="597">
        <v>75</v>
      </c>
      <c r="N612" s="598">
        <v>4618.6663810133668</v>
      </c>
    </row>
    <row r="613" spans="1:14" ht="14.4" customHeight="1" x14ac:dyDescent="0.3">
      <c r="A613" s="593" t="s">
        <v>516</v>
      </c>
      <c r="B613" s="594" t="s">
        <v>517</v>
      </c>
      <c r="C613" s="595" t="s">
        <v>533</v>
      </c>
      <c r="D613" s="596" t="s">
        <v>2177</v>
      </c>
      <c r="E613" s="595" t="s">
        <v>539</v>
      </c>
      <c r="F613" s="596" t="s">
        <v>2178</v>
      </c>
      <c r="G613" s="595" t="s">
        <v>555</v>
      </c>
      <c r="H613" s="595" t="s">
        <v>2108</v>
      </c>
      <c r="I613" s="595" t="s">
        <v>199</v>
      </c>
      <c r="J613" s="595" t="s">
        <v>2109</v>
      </c>
      <c r="K613" s="595"/>
      <c r="L613" s="597">
        <v>328.63091177886503</v>
      </c>
      <c r="M613" s="597">
        <v>2</v>
      </c>
      <c r="N613" s="598">
        <v>657.26182355773005</v>
      </c>
    </row>
    <row r="614" spans="1:14" ht="14.4" customHeight="1" x14ac:dyDescent="0.3">
      <c r="A614" s="593" t="s">
        <v>516</v>
      </c>
      <c r="B614" s="594" t="s">
        <v>517</v>
      </c>
      <c r="C614" s="595" t="s">
        <v>533</v>
      </c>
      <c r="D614" s="596" t="s">
        <v>2177</v>
      </c>
      <c r="E614" s="595" t="s">
        <v>539</v>
      </c>
      <c r="F614" s="596" t="s">
        <v>2178</v>
      </c>
      <c r="G614" s="595" t="s">
        <v>555</v>
      </c>
      <c r="H614" s="595" t="s">
        <v>1092</v>
      </c>
      <c r="I614" s="595" t="s">
        <v>1093</v>
      </c>
      <c r="J614" s="595" t="s">
        <v>1094</v>
      </c>
      <c r="K614" s="595" t="s">
        <v>1095</v>
      </c>
      <c r="L614" s="597">
        <v>188.1966666666666</v>
      </c>
      <c r="M614" s="597">
        <v>3</v>
      </c>
      <c r="N614" s="598">
        <v>564.5899999999998</v>
      </c>
    </row>
    <row r="615" spans="1:14" ht="14.4" customHeight="1" x14ac:dyDescent="0.3">
      <c r="A615" s="593" t="s">
        <v>516</v>
      </c>
      <c r="B615" s="594" t="s">
        <v>517</v>
      </c>
      <c r="C615" s="595" t="s">
        <v>533</v>
      </c>
      <c r="D615" s="596" t="s">
        <v>2177</v>
      </c>
      <c r="E615" s="595" t="s">
        <v>539</v>
      </c>
      <c r="F615" s="596" t="s">
        <v>2178</v>
      </c>
      <c r="G615" s="595" t="s">
        <v>555</v>
      </c>
      <c r="H615" s="595" t="s">
        <v>2110</v>
      </c>
      <c r="I615" s="595" t="s">
        <v>199</v>
      </c>
      <c r="J615" s="595" t="s">
        <v>2111</v>
      </c>
      <c r="K615" s="595"/>
      <c r="L615" s="597">
        <v>241.11270426384391</v>
      </c>
      <c r="M615" s="597">
        <v>7</v>
      </c>
      <c r="N615" s="598">
        <v>1687.7889298469074</v>
      </c>
    </row>
    <row r="616" spans="1:14" ht="14.4" customHeight="1" x14ac:dyDescent="0.3">
      <c r="A616" s="593" t="s">
        <v>516</v>
      </c>
      <c r="B616" s="594" t="s">
        <v>517</v>
      </c>
      <c r="C616" s="595" t="s">
        <v>533</v>
      </c>
      <c r="D616" s="596" t="s">
        <v>2177</v>
      </c>
      <c r="E616" s="595" t="s">
        <v>539</v>
      </c>
      <c r="F616" s="596" t="s">
        <v>2178</v>
      </c>
      <c r="G616" s="595" t="s">
        <v>555</v>
      </c>
      <c r="H616" s="595" t="s">
        <v>1781</v>
      </c>
      <c r="I616" s="595" t="s">
        <v>199</v>
      </c>
      <c r="J616" s="595" t="s">
        <v>1782</v>
      </c>
      <c r="K616" s="595" t="s">
        <v>1102</v>
      </c>
      <c r="L616" s="597">
        <v>23.7</v>
      </c>
      <c r="M616" s="597">
        <v>342</v>
      </c>
      <c r="N616" s="598">
        <v>8105.4</v>
      </c>
    </row>
    <row r="617" spans="1:14" ht="14.4" customHeight="1" x14ac:dyDescent="0.3">
      <c r="A617" s="593" t="s">
        <v>516</v>
      </c>
      <c r="B617" s="594" t="s">
        <v>517</v>
      </c>
      <c r="C617" s="595" t="s">
        <v>533</v>
      </c>
      <c r="D617" s="596" t="s">
        <v>2177</v>
      </c>
      <c r="E617" s="595" t="s">
        <v>539</v>
      </c>
      <c r="F617" s="596" t="s">
        <v>2178</v>
      </c>
      <c r="G617" s="595" t="s">
        <v>555</v>
      </c>
      <c r="H617" s="595" t="s">
        <v>1100</v>
      </c>
      <c r="I617" s="595" t="s">
        <v>199</v>
      </c>
      <c r="J617" s="595" t="s">
        <v>1101</v>
      </c>
      <c r="K617" s="595" t="s">
        <v>1102</v>
      </c>
      <c r="L617" s="597">
        <v>24.037194261613504</v>
      </c>
      <c r="M617" s="597">
        <v>60</v>
      </c>
      <c r="N617" s="598">
        <v>1442.2316556968103</v>
      </c>
    </row>
    <row r="618" spans="1:14" ht="14.4" customHeight="1" x14ac:dyDescent="0.3">
      <c r="A618" s="593" t="s">
        <v>516</v>
      </c>
      <c r="B618" s="594" t="s">
        <v>517</v>
      </c>
      <c r="C618" s="595" t="s">
        <v>533</v>
      </c>
      <c r="D618" s="596" t="s">
        <v>2177</v>
      </c>
      <c r="E618" s="595" t="s">
        <v>539</v>
      </c>
      <c r="F618" s="596" t="s">
        <v>2178</v>
      </c>
      <c r="G618" s="595" t="s">
        <v>555</v>
      </c>
      <c r="H618" s="595" t="s">
        <v>2112</v>
      </c>
      <c r="I618" s="595" t="s">
        <v>199</v>
      </c>
      <c r="J618" s="595" t="s">
        <v>2113</v>
      </c>
      <c r="K618" s="595"/>
      <c r="L618" s="597">
        <v>123.15</v>
      </c>
      <c r="M618" s="597">
        <v>1</v>
      </c>
      <c r="N618" s="598">
        <v>123.15</v>
      </c>
    </row>
    <row r="619" spans="1:14" ht="14.4" customHeight="1" x14ac:dyDescent="0.3">
      <c r="A619" s="593" t="s">
        <v>516</v>
      </c>
      <c r="B619" s="594" t="s">
        <v>517</v>
      </c>
      <c r="C619" s="595" t="s">
        <v>533</v>
      </c>
      <c r="D619" s="596" t="s">
        <v>2177</v>
      </c>
      <c r="E619" s="595" t="s">
        <v>539</v>
      </c>
      <c r="F619" s="596" t="s">
        <v>2178</v>
      </c>
      <c r="G619" s="595" t="s">
        <v>555</v>
      </c>
      <c r="H619" s="595" t="s">
        <v>2114</v>
      </c>
      <c r="I619" s="595" t="s">
        <v>199</v>
      </c>
      <c r="J619" s="595" t="s">
        <v>2115</v>
      </c>
      <c r="K619" s="595"/>
      <c r="L619" s="597">
        <v>60.423985745993726</v>
      </c>
      <c r="M619" s="597">
        <v>25</v>
      </c>
      <c r="N619" s="598">
        <v>1510.5996436498431</v>
      </c>
    </row>
    <row r="620" spans="1:14" ht="14.4" customHeight="1" x14ac:dyDescent="0.3">
      <c r="A620" s="593" t="s">
        <v>516</v>
      </c>
      <c r="B620" s="594" t="s">
        <v>517</v>
      </c>
      <c r="C620" s="595" t="s">
        <v>533</v>
      </c>
      <c r="D620" s="596" t="s">
        <v>2177</v>
      </c>
      <c r="E620" s="595" t="s">
        <v>539</v>
      </c>
      <c r="F620" s="596" t="s">
        <v>2178</v>
      </c>
      <c r="G620" s="595" t="s">
        <v>555</v>
      </c>
      <c r="H620" s="595" t="s">
        <v>2116</v>
      </c>
      <c r="I620" s="595" t="s">
        <v>2117</v>
      </c>
      <c r="J620" s="595" t="s">
        <v>1017</v>
      </c>
      <c r="K620" s="595" t="s">
        <v>2118</v>
      </c>
      <c r="L620" s="597">
        <v>326.32</v>
      </c>
      <c r="M620" s="597">
        <v>1</v>
      </c>
      <c r="N620" s="598">
        <v>326.32</v>
      </c>
    </row>
    <row r="621" spans="1:14" ht="14.4" customHeight="1" x14ac:dyDescent="0.3">
      <c r="A621" s="593" t="s">
        <v>516</v>
      </c>
      <c r="B621" s="594" t="s">
        <v>517</v>
      </c>
      <c r="C621" s="595" t="s">
        <v>533</v>
      </c>
      <c r="D621" s="596" t="s">
        <v>2177</v>
      </c>
      <c r="E621" s="595" t="s">
        <v>539</v>
      </c>
      <c r="F621" s="596" t="s">
        <v>2178</v>
      </c>
      <c r="G621" s="595" t="s">
        <v>555</v>
      </c>
      <c r="H621" s="595" t="s">
        <v>2119</v>
      </c>
      <c r="I621" s="595" t="s">
        <v>199</v>
      </c>
      <c r="J621" s="595" t="s">
        <v>2120</v>
      </c>
      <c r="K621" s="595" t="s">
        <v>2121</v>
      </c>
      <c r="L621" s="597">
        <v>199.67000000000002</v>
      </c>
      <c r="M621" s="597">
        <v>21</v>
      </c>
      <c r="N621" s="598">
        <v>4193.0700000000006</v>
      </c>
    </row>
    <row r="622" spans="1:14" ht="14.4" customHeight="1" x14ac:dyDescent="0.3">
      <c r="A622" s="593" t="s">
        <v>516</v>
      </c>
      <c r="B622" s="594" t="s">
        <v>517</v>
      </c>
      <c r="C622" s="595" t="s">
        <v>533</v>
      </c>
      <c r="D622" s="596" t="s">
        <v>2177</v>
      </c>
      <c r="E622" s="595" t="s">
        <v>539</v>
      </c>
      <c r="F622" s="596" t="s">
        <v>2178</v>
      </c>
      <c r="G622" s="595" t="s">
        <v>555</v>
      </c>
      <c r="H622" s="595" t="s">
        <v>2122</v>
      </c>
      <c r="I622" s="595" t="s">
        <v>2123</v>
      </c>
      <c r="J622" s="595" t="s">
        <v>1648</v>
      </c>
      <c r="K622" s="595" t="s">
        <v>2124</v>
      </c>
      <c r="L622" s="597">
        <v>462.56456003124543</v>
      </c>
      <c r="M622" s="597">
        <v>11</v>
      </c>
      <c r="N622" s="598">
        <v>5088.2101603436995</v>
      </c>
    </row>
    <row r="623" spans="1:14" ht="14.4" customHeight="1" x14ac:dyDescent="0.3">
      <c r="A623" s="593" t="s">
        <v>516</v>
      </c>
      <c r="B623" s="594" t="s">
        <v>517</v>
      </c>
      <c r="C623" s="595" t="s">
        <v>533</v>
      </c>
      <c r="D623" s="596" t="s">
        <v>2177</v>
      </c>
      <c r="E623" s="595" t="s">
        <v>539</v>
      </c>
      <c r="F623" s="596" t="s">
        <v>2178</v>
      </c>
      <c r="G623" s="595" t="s">
        <v>555</v>
      </c>
      <c r="H623" s="595" t="s">
        <v>1807</v>
      </c>
      <c r="I623" s="595" t="s">
        <v>1808</v>
      </c>
      <c r="J623" s="595" t="s">
        <v>810</v>
      </c>
      <c r="K623" s="595" t="s">
        <v>1809</v>
      </c>
      <c r="L623" s="597">
        <v>140.08111593615058</v>
      </c>
      <c r="M623" s="597">
        <v>8</v>
      </c>
      <c r="N623" s="598">
        <v>1120.6489274892047</v>
      </c>
    </row>
    <row r="624" spans="1:14" ht="14.4" customHeight="1" x14ac:dyDescent="0.3">
      <c r="A624" s="593" t="s">
        <v>516</v>
      </c>
      <c r="B624" s="594" t="s">
        <v>517</v>
      </c>
      <c r="C624" s="595" t="s">
        <v>533</v>
      </c>
      <c r="D624" s="596" t="s">
        <v>2177</v>
      </c>
      <c r="E624" s="595" t="s">
        <v>539</v>
      </c>
      <c r="F624" s="596" t="s">
        <v>2178</v>
      </c>
      <c r="G624" s="595" t="s">
        <v>555</v>
      </c>
      <c r="H624" s="595" t="s">
        <v>2125</v>
      </c>
      <c r="I624" s="595" t="s">
        <v>2126</v>
      </c>
      <c r="J624" s="595" t="s">
        <v>2127</v>
      </c>
      <c r="K624" s="595" t="s">
        <v>667</v>
      </c>
      <c r="L624" s="597">
        <v>210.45000000000002</v>
      </c>
      <c r="M624" s="597">
        <v>47</v>
      </c>
      <c r="N624" s="598">
        <v>9891.1500000000015</v>
      </c>
    </row>
    <row r="625" spans="1:14" ht="14.4" customHeight="1" x14ac:dyDescent="0.3">
      <c r="A625" s="593" t="s">
        <v>516</v>
      </c>
      <c r="B625" s="594" t="s">
        <v>517</v>
      </c>
      <c r="C625" s="595" t="s">
        <v>533</v>
      </c>
      <c r="D625" s="596" t="s">
        <v>2177</v>
      </c>
      <c r="E625" s="595" t="s">
        <v>539</v>
      </c>
      <c r="F625" s="596" t="s">
        <v>2178</v>
      </c>
      <c r="G625" s="595" t="s">
        <v>555</v>
      </c>
      <c r="H625" s="595" t="s">
        <v>1829</v>
      </c>
      <c r="I625" s="595" t="s">
        <v>1830</v>
      </c>
      <c r="J625" s="595" t="s">
        <v>1831</v>
      </c>
      <c r="K625" s="595" t="s">
        <v>1832</v>
      </c>
      <c r="L625" s="597">
        <v>2700</v>
      </c>
      <c r="M625" s="597">
        <v>1</v>
      </c>
      <c r="N625" s="598">
        <v>2700</v>
      </c>
    </row>
    <row r="626" spans="1:14" ht="14.4" customHeight="1" x14ac:dyDescent="0.3">
      <c r="A626" s="593" t="s">
        <v>516</v>
      </c>
      <c r="B626" s="594" t="s">
        <v>517</v>
      </c>
      <c r="C626" s="595" t="s">
        <v>533</v>
      </c>
      <c r="D626" s="596" t="s">
        <v>2177</v>
      </c>
      <c r="E626" s="595" t="s">
        <v>539</v>
      </c>
      <c r="F626" s="596" t="s">
        <v>2178</v>
      </c>
      <c r="G626" s="595" t="s">
        <v>555</v>
      </c>
      <c r="H626" s="595" t="s">
        <v>2128</v>
      </c>
      <c r="I626" s="595" t="s">
        <v>2129</v>
      </c>
      <c r="J626" s="595" t="s">
        <v>2130</v>
      </c>
      <c r="K626" s="595" t="s">
        <v>2131</v>
      </c>
      <c r="L626" s="597">
        <v>8505.92</v>
      </c>
      <c r="M626" s="597">
        <v>7</v>
      </c>
      <c r="N626" s="598">
        <v>59541.439999999995</v>
      </c>
    </row>
    <row r="627" spans="1:14" ht="14.4" customHeight="1" x14ac:dyDescent="0.3">
      <c r="A627" s="593" t="s">
        <v>516</v>
      </c>
      <c r="B627" s="594" t="s">
        <v>517</v>
      </c>
      <c r="C627" s="595" t="s">
        <v>533</v>
      </c>
      <c r="D627" s="596" t="s">
        <v>2177</v>
      </c>
      <c r="E627" s="595" t="s">
        <v>539</v>
      </c>
      <c r="F627" s="596" t="s">
        <v>2178</v>
      </c>
      <c r="G627" s="595" t="s">
        <v>555</v>
      </c>
      <c r="H627" s="595" t="s">
        <v>2132</v>
      </c>
      <c r="I627" s="595" t="s">
        <v>2133</v>
      </c>
      <c r="J627" s="595" t="s">
        <v>2130</v>
      </c>
      <c r="K627" s="595" t="s">
        <v>2134</v>
      </c>
      <c r="L627" s="597">
        <v>1505.6774999999998</v>
      </c>
      <c r="M627" s="597">
        <v>8</v>
      </c>
      <c r="N627" s="598">
        <v>12045.419999999998</v>
      </c>
    </row>
    <row r="628" spans="1:14" ht="14.4" customHeight="1" x14ac:dyDescent="0.3">
      <c r="A628" s="593" t="s">
        <v>516</v>
      </c>
      <c r="B628" s="594" t="s">
        <v>517</v>
      </c>
      <c r="C628" s="595" t="s">
        <v>533</v>
      </c>
      <c r="D628" s="596" t="s">
        <v>2177</v>
      </c>
      <c r="E628" s="595" t="s">
        <v>539</v>
      </c>
      <c r="F628" s="596" t="s">
        <v>2178</v>
      </c>
      <c r="G628" s="595" t="s">
        <v>555</v>
      </c>
      <c r="H628" s="595" t="s">
        <v>2135</v>
      </c>
      <c r="I628" s="595" t="s">
        <v>2136</v>
      </c>
      <c r="J628" s="595" t="s">
        <v>2137</v>
      </c>
      <c r="K628" s="595" t="s">
        <v>2138</v>
      </c>
      <c r="L628" s="597">
        <v>36.399883052553882</v>
      </c>
      <c r="M628" s="597">
        <v>140</v>
      </c>
      <c r="N628" s="598">
        <v>5095.9836273575438</v>
      </c>
    </row>
    <row r="629" spans="1:14" ht="14.4" customHeight="1" x14ac:dyDescent="0.3">
      <c r="A629" s="593" t="s">
        <v>516</v>
      </c>
      <c r="B629" s="594" t="s">
        <v>517</v>
      </c>
      <c r="C629" s="595" t="s">
        <v>533</v>
      </c>
      <c r="D629" s="596" t="s">
        <v>2177</v>
      </c>
      <c r="E629" s="595" t="s">
        <v>539</v>
      </c>
      <c r="F629" s="596" t="s">
        <v>2178</v>
      </c>
      <c r="G629" s="595" t="s">
        <v>555</v>
      </c>
      <c r="H629" s="595" t="s">
        <v>2139</v>
      </c>
      <c r="I629" s="595" t="s">
        <v>2140</v>
      </c>
      <c r="J629" s="595" t="s">
        <v>2141</v>
      </c>
      <c r="K629" s="595" t="s">
        <v>1832</v>
      </c>
      <c r="L629" s="597">
        <v>2967.0259698200407</v>
      </c>
      <c r="M629" s="597">
        <v>9</v>
      </c>
      <c r="N629" s="598">
        <v>26703.233728380364</v>
      </c>
    </row>
    <row r="630" spans="1:14" ht="14.4" customHeight="1" x14ac:dyDescent="0.3">
      <c r="A630" s="593" t="s">
        <v>516</v>
      </c>
      <c r="B630" s="594" t="s">
        <v>517</v>
      </c>
      <c r="C630" s="595" t="s">
        <v>533</v>
      </c>
      <c r="D630" s="596" t="s">
        <v>2177</v>
      </c>
      <c r="E630" s="595" t="s">
        <v>539</v>
      </c>
      <c r="F630" s="596" t="s">
        <v>2178</v>
      </c>
      <c r="G630" s="595" t="s">
        <v>555</v>
      </c>
      <c r="H630" s="595" t="s">
        <v>1184</v>
      </c>
      <c r="I630" s="595" t="s">
        <v>1184</v>
      </c>
      <c r="J630" s="595" t="s">
        <v>1185</v>
      </c>
      <c r="K630" s="595" t="s">
        <v>1186</v>
      </c>
      <c r="L630" s="597">
        <v>2075.0500000000011</v>
      </c>
      <c r="M630" s="597">
        <v>1</v>
      </c>
      <c r="N630" s="598">
        <v>2075.0500000000011</v>
      </c>
    </row>
    <row r="631" spans="1:14" ht="14.4" customHeight="1" x14ac:dyDescent="0.3">
      <c r="A631" s="593" t="s">
        <v>516</v>
      </c>
      <c r="B631" s="594" t="s">
        <v>517</v>
      </c>
      <c r="C631" s="595" t="s">
        <v>533</v>
      </c>
      <c r="D631" s="596" t="s">
        <v>2177</v>
      </c>
      <c r="E631" s="595" t="s">
        <v>539</v>
      </c>
      <c r="F631" s="596" t="s">
        <v>2178</v>
      </c>
      <c r="G631" s="595" t="s">
        <v>555</v>
      </c>
      <c r="H631" s="595" t="s">
        <v>1857</v>
      </c>
      <c r="I631" s="595" t="s">
        <v>1858</v>
      </c>
      <c r="J631" s="595" t="s">
        <v>1859</v>
      </c>
      <c r="K631" s="595" t="s">
        <v>1860</v>
      </c>
      <c r="L631" s="597">
        <v>75.949678427909021</v>
      </c>
      <c r="M631" s="597">
        <v>38</v>
      </c>
      <c r="N631" s="598">
        <v>2886.0877802605428</v>
      </c>
    </row>
    <row r="632" spans="1:14" ht="14.4" customHeight="1" x14ac:dyDescent="0.3">
      <c r="A632" s="593" t="s">
        <v>516</v>
      </c>
      <c r="B632" s="594" t="s">
        <v>517</v>
      </c>
      <c r="C632" s="595" t="s">
        <v>533</v>
      </c>
      <c r="D632" s="596" t="s">
        <v>2177</v>
      </c>
      <c r="E632" s="595" t="s">
        <v>539</v>
      </c>
      <c r="F632" s="596" t="s">
        <v>2178</v>
      </c>
      <c r="G632" s="595" t="s">
        <v>555</v>
      </c>
      <c r="H632" s="595" t="s">
        <v>2142</v>
      </c>
      <c r="I632" s="595" t="s">
        <v>2143</v>
      </c>
      <c r="J632" s="595" t="s">
        <v>2144</v>
      </c>
      <c r="K632" s="595"/>
      <c r="L632" s="597">
        <v>667.67493381869758</v>
      </c>
      <c r="M632" s="597">
        <v>62</v>
      </c>
      <c r="N632" s="598">
        <v>41395.845896759252</v>
      </c>
    </row>
    <row r="633" spans="1:14" ht="14.4" customHeight="1" x14ac:dyDescent="0.3">
      <c r="A633" s="593" t="s">
        <v>516</v>
      </c>
      <c r="B633" s="594" t="s">
        <v>517</v>
      </c>
      <c r="C633" s="595" t="s">
        <v>533</v>
      </c>
      <c r="D633" s="596" t="s">
        <v>2177</v>
      </c>
      <c r="E633" s="595" t="s">
        <v>539</v>
      </c>
      <c r="F633" s="596" t="s">
        <v>2178</v>
      </c>
      <c r="G633" s="595" t="s">
        <v>555</v>
      </c>
      <c r="H633" s="595" t="s">
        <v>1194</v>
      </c>
      <c r="I633" s="595" t="s">
        <v>1195</v>
      </c>
      <c r="J633" s="595" t="s">
        <v>1196</v>
      </c>
      <c r="K633" s="595" t="s">
        <v>1197</v>
      </c>
      <c r="L633" s="597">
        <v>152.87986173152149</v>
      </c>
      <c r="M633" s="597">
        <v>6</v>
      </c>
      <c r="N633" s="598">
        <v>917.27917038912892</v>
      </c>
    </row>
    <row r="634" spans="1:14" ht="14.4" customHeight="1" x14ac:dyDescent="0.3">
      <c r="A634" s="593" t="s">
        <v>516</v>
      </c>
      <c r="B634" s="594" t="s">
        <v>517</v>
      </c>
      <c r="C634" s="595" t="s">
        <v>533</v>
      </c>
      <c r="D634" s="596" t="s">
        <v>2177</v>
      </c>
      <c r="E634" s="595" t="s">
        <v>539</v>
      </c>
      <c r="F634" s="596" t="s">
        <v>2178</v>
      </c>
      <c r="G634" s="595" t="s">
        <v>555</v>
      </c>
      <c r="H634" s="595" t="s">
        <v>2145</v>
      </c>
      <c r="I634" s="595" t="s">
        <v>2146</v>
      </c>
      <c r="J634" s="595" t="s">
        <v>2147</v>
      </c>
      <c r="K634" s="595" t="s">
        <v>2148</v>
      </c>
      <c r="L634" s="597">
        <v>88.304999999999993</v>
      </c>
      <c r="M634" s="597">
        <v>2</v>
      </c>
      <c r="N634" s="598">
        <v>176.60999999999999</v>
      </c>
    </row>
    <row r="635" spans="1:14" ht="14.4" customHeight="1" x14ac:dyDescent="0.3">
      <c r="A635" s="593" t="s">
        <v>516</v>
      </c>
      <c r="B635" s="594" t="s">
        <v>517</v>
      </c>
      <c r="C635" s="595" t="s">
        <v>533</v>
      </c>
      <c r="D635" s="596" t="s">
        <v>2177</v>
      </c>
      <c r="E635" s="595" t="s">
        <v>539</v>
      </c>
      <c r="F635" s="596" t="s">
        <v>2178</v>
      </c>
      <c r="G635" s="595" t="s">
        <v>555</v>
      </c>
      <c r="H635" s="595" t="s">
        <v>2149</v>
      </c>
      <c r="I635" s="595" t="s">
        <v>199</v>
      </c>
      <c r="J635" s="595" t="s">
        <v>2150</v>
      </c>
      <c r="K635" s="595"/>
      <c r="L635" s="597">
        <v>413.83999999999992</v>
      </c>
      <c r="M635" s="597">
        <v>15</v>
      </c>
      <c r="N635" s="598">
        <v>6207.5999999999985</v>
      </c>
    </row>
    <row r="636" spans="1:14" ht="14.4" customHeight="1" x14ac:dyDescent="0.3">
      <c r="A636" s="593" t="s">
        <v>516</v>
      </c>
      <c r="B636" s="594" t="s">
        <v>517</v>
      </c>
      <c r="C636" s="595" t="s">
        <v>533</v>
      </c>
      <c r="D636" s="596" t="s">
        <v>2177</v>
      </c>
      <c r="E636" s="595" t="s">
        <v>539</v>
      </c>
      <c r="F636" s="596" t="s">
        <v>2178</v>
      </c>
      <c r="G636" s="595" t="s">
        <v>555</v>
      </c>
      <c r="H636" s="595" t="s">
        <v>2151</v>
      </c>
      <c r="I636" s="595" t="s">
        <v>2151</v>
      </c>
      <c r="J636" s="595" t="s">
        <v>2152</v>
      </c>
      <c r="K636" s="595" t="s">
        <v>1832</v>
      </c>
      <c r="L636" s="597">
        <v>379.11</v>
      </c>
      <c r="M636" s="597">
        <v>2</v>
      </c>
      <c r="N636" s="598">
        <v>758.22</v>
      </c>
    </row>
    <row r="637" spans="1:14" ht="14.4" customHeight="1" x14ac:dyDescent="0.3">
      <c r="A637" s="593" t="s">
        <v>516</v>
      </c>
      <c r="B637" s="594" t="s">
        <v>517</v>
      </c>
      <c r="C637" s="595" t="s">
        <v>533</v>
      </c>
      <c r="D637" s="596" t="s">
        <v>2177</v>
      </c>
      <c r="E637" s="595" t="s">
        <v>539</v>
      </c>
      <c r="F637" s="596" t="s">
        <v>2178</v>
      </c>
      <c r="G637" s="595" t="s">
        <v>555</v>
      </c>
      <c r="H637" s="595" t="s">
        <v>2153</v>
      </c>
      <c r="I637" s="595" t="s">
        <v>199</v>
      </c>
      <c r="J637" s="595" t="s">
        <v>2154</v>
      </c>
      <c r="K637" s="595"/>
      <c r="L637" s="597">
        <v>63.229613962230268</v>
      </c>
      <c r="M637" s="597">
        <v>50</v>
      </c>
      <c r="N637" s="598">
        <v>3161.4806981115134</v>
      </c>
    </row>
    <row r="638" spans="1:14" ht="14.4" customHeight="1" x14ac:dyDescent="0.3">
      <c r="A638" s="593" t="s">
        <v>516</v>
      </c>
      <c r="B638" s="594" t="s">
        <v>517</v>
      </c>
      <c r="C638" s="595" t="s">
        <v>533</v>
      </c>
      <c r="D638" s="596" t="s">
        <v>2177</v>
      </c>
      <c r="E638" s="595" t="s">
        <v>539</v>
      </c>
      <c r="F638" s="596" t="s">
        <v>2178</v>
      </c>
      <c r="G638" s="595" t="s">
        <v>555</v>
      </c>
      <c r="H638" s="595" t="s">
        <v>2155</v>
      </c>
      <c r="I638" s="595" t="s">
        <v>2156</v>
      </c>
      <c r="J638" s="595" t="s">
        <v>2157</v>
      </c>
      <c r="K638" s="595" t="s">
        <v>2158</v>
      </c>
      <c r="L638" s="597">
        <v>165.08220833333331</v>
      </c>
      <c r="M638" s="597">
        <v>240</v>
      </c>
      <c r="N638" s="598">
        <v>39619.729999999996</v>
      </c>
    </row>
    <row r="639" spans="1:14" ht="14.4" customHeight="1" x14ac:dyDescent="0.3">
      <c r="A639" s="593" t="s">
        <v>516</v>
      </c>
      <c r="B639" s="594" t="s">
        <v>517</v>
      </c>
      <c r="C639" s="595" t="s">
        <v>533</v>
      </c>
      <c r="D639" s="596" t="s">
        <v>2177</v>
      </c>
      <c r="E639" s="595" t="s">
        <v>539</v>
      </c>
      <c r="F639" s="596" t="s">
        <v>2178</v>
      </c>
      <c r="G639" s="595" t="s">
        <v>555</v>
      </c>
      <c r="H639" s="595" t="s">
        <v>2159</v>
      </c>
      <c r="I639" s="595" t="s">
        <v>199</v>
      </c>
      <c r="J639" s="595" t="s">
        <v>2160</v>
      </c>
      <c r="K639" s="595" t="s">
        <v>2161</v>
      </c>
      <c r="L639" s="597">
        <v>7750.08</v>
      </c>
      <c r="M639" s="597">
        <v>1</v>
      </c>
      <c r="N639" s="598">
        <v>7750.08</v>
      </c>
    </row>
    <row r="640" spans="1:14" ht="14.4" customHeight="1" x14ac:dyDescent="0.3">
      <c r="A640" s="593" t="s">
        <v>516</v>
      </c>
      <c r="B640" s="594" t="s">
        <v>517</v>
      </c>
      <c r="C640" s="595" t="s">
        <v>533</v>
      </c>
      <c r="D640" s="596" t="s">
        <v>2177</v>
      </c>
      <c r="E640" s="595" t="s">
        <v>539</v>
      </c>
      <c r="F640" s="596" t="s">
        <v>2178</v>
      </c>
      <c r="G640" s="595" t="s">
        <v>555</v>
      </c>
      <c r="H640" s="595" t="s">
        <v>1198</v>
      </c>
      <c r="I640" s="595" t="s">
        <v>1198</v>
      </c>
      <c r="J640" s="595" t="s">
        <v>1126</v>
      </c>
      <c r="K640" s="595" t="s">
        <v>1199</v>
      </c>
      <c r="L640" s="597">
        <v>285.01679999999993</v>
      </c>
      <c r="M640" s="597">
        <v>8</v>
      </c>
      <c r="N640" s="598">
        <v>2280.1343999999995</v>
      </c>
    </row>
    <row r="641" spans="1:14" ht="14.4" customHeight="1" x14ac:dyDescent="0.3">
      <c r="A641" s="593" t="s">
        <v>516</v>
      </c>
      <c r="B641" s="594" t="s">
        <v>517</v>
      </c>
      <c r="C641" s="595" t="s">
        <v>533</v>
      </c>
      <c r="D641" s="596" t="s">
        <v>2177</v>
      </c>
      <c r="E641" s="595" t="s">
        <v>539</v>
      </c>
      <c r="F641" s="596" t="s">
        <v>2178</v>
      </c>
      <c r="G641" s="595" t="s">
        <v>555</v>
      </c>
      <c r="H641" s="595" t="s">
        <v>2162</v>
      </c>
      <c r="I641" s="595" t="s">
        <v>199</v>
      </c>
      <c r="J641" s="595" t="s">
        <v>2163</v>
      </c>
      <c r="K641" s="595"/>
      <c r="L641" s="597">
        <v>5166.7199632419361</v>
      </c>
      <c r="M641" s="597">
        <v>6</v>
      </c>
      <c r="N641" s="598">
        <v>31000.319779451616</v>
      </c>
    </row>
    <row r="642" spans="1:14" ht="14.4" customHeight="1" x14ac:dyDescent="0.3">
      <c r="A642" s="593" t="s">
        <v>516</v>
      </c>
      <c r="B642" s="594" t="s">
        <v>517</v>
      </c>
      <c r="C642" s="595" t="s">
        <v>533</v>
      </c>
      <c r="D642" s="596" t="s">
        <v>2177</v>
      </c>
      <c r="E642" s="595" t="s">
        <v>539</v>
      </c>
      <c r="F642" s="596" t="s">
        <v>2178</v>
      </c>
      <c r="G642" s="595" t="s">
        <v>555</v>
      </c>
      <c r="H642" s="595" t="s">
        <v>1909</v>
      </c>
      <c r="I642" s="595" t="s">
        <v>1909</v>
      </c>
      <c r="J642" s="595" t="s">
        <v>600</v>
      </c>
      <c r="K642" s="595" t="s">
        <v>1910</v>
      </c>
      <c r="L642" s="597">
        <v>60.259999999999991</v>
      </c>
      <c r="M642" s="597">
        <v>2</v>
      </c>
      <c r="N642" s="598">
        <v>120.51999999999998</v>
      </c>
    </row>
    <row r="643" spans="1:14" ht="14.4" customHeight="1" x14ac:dyDescent="0.3">
      <c r="A643" s="593" t="s">
        <v>516</v>
      </c>
      <c r="B643" s="594" t="s">
        <v>517</v>
      </c>
      <c r="C643" s="595" t="s">
        <v>533</v>
      </c>
      <c r="D643" s="596" t="s">
        <v>2177</v>
      </c>
      <c r="E643" s="595" t="s">
        <v>539</v>
      </c>
      <c r="F643" s="596" t="s">
        <v>2178</v>
      </c>
      <c r="G643" s="595" t="s">
        <v>1208</v>
      </c>
      <c r="H643" s="595" t="s">
        <v>1243</v>
      </c>
      <c r="I643" s="595" t="s">
        <v>1244</v>
      </c>
      <c r="J643" s="595" t="s">
        <v>1245</v>
      </c>
      <c r="K643" s="595" t="s">
        <v>1246</v>
      </c>
      <c r="L643" s="597">
        <v>144.53019266163227</v>
      </c>
      <c r="M643" s="597">
        <v>20</v>
      </c>
      <c r="N643" s="598">
        <v>2890.6038532326456</v>
      </c>
    </row>
    <row r="644" spans="1:14" ht="14.4" customHeight="1" x14ac:dyDescent="0.3">
      <c r="A644" s="593" t="s">
        <v>516</v>
      </c>
      <c r="B644" s="594" t="s">
        <v>517</v>
      </c>
      <c r="C644" s="595" t="s">
        <v>533</v>
      </c>
      <c r="D644" s="596" t="s">
        <v>2177</v>
      </c>
      <c r="E644" s="595" t="s">
        <v>539</v>
      </c>
      <c r="F644" s="596" t="s">
        <v>2178</v>
      </c>
      <c r="G644" s="595" t="s">
        <v>1208</v>
      </c>
      <c r="H644" s="595" t="s">
        <v>1343</v>
      </c>
      <c r="I644" s="595" t="s">
        <v>1344</v>
      </c>
      <c r="J644" s="595" t="s">
        <v>1228</v>
      </c>
      <c r="K644" s="595" t="s">
        <v>1345</v>
      </c>
      <c r="L644" s="597">
        <v>135.2096000874339</v>
      </c>
      <c r="M644" s="597">
        <v>1</v>
      </c>
      <c r="N644" s="598">
        <v>135.2096000874339</v>
      </c>
    </row>
    <row r="645" spans="1:14" ht="14.4" customHeight="1" x14ac:dyDescent="0.3">
      <c r="A645" s="593" t="s">
        <v>516</v>
      </c>
      <c r="B645" s="594" t="s">
        <v>517</v>
      </c>
      <c r="C645" s="595" t="s">
        <v>533</v>
      </c>
      <c r="D645" s="596" t="s">
        <v>2177</v>
      </c>
      <c r="E645" s="595" t="s">
        <v>539</v>
      </c>
      <c r="F645" s="596" t="s">
        <v>2178</v>
      </c>
      <c r="G645" s="595" t="s">
        <v>1208</v>
      </c>
      <c r="H645" s="595" t="s">
        <v>1401</v>
      </c>
      <c r="I645" s="595" t="s">
        <v>1402</v>
      </c>
      <c r="J645" s="595" t="s">
        <v>1403</v>
      </c>
      <c r="K645" s="595" t="s">
        <v>1404</v>
      </c>
      <c r="L645" s="597">
        <v>266.35000000000008</v>
      </c>
      <c r="M645" s="597">
        <v>6</v>
      </c>
      <c r="N645" s="598">
        <v>1598.1000000000004</v>
      </c>
    </row>
    <row r="646" spans="1:14" ht="14.4" customHeight="1" x14ac:dyDescent="0.3">
      <c r="A646" s="593" t="s">
        <v>516</v>
      </c>
      <c r="B646" s="594" t="s">
        <v>517</v>
      </c>
      <c r="C646" s="595" t="s">
        <v>533</v>
      </c>
      <c r="D646" s="596" t="s">
        <v>2177</v>
      </c>
      <c r="E646" s="595" t="s">
        <v>539</v>
      </c>
      <c r="F646" s="596" t="s">
        <v>2178</v>
      </c>
      <c r="G646" s="595" t="s">
        <v>1208</v>
      </c>
      <c r="H646" s="595" t="s">
        <v>1941</v>
      </c>
      <c r="I646" s="595" t="s">
        <v>1942</v>
      </c>
      <c r="J646" s="595" t="s">
        <v>1245</v>
      </c>
      <c r="K646" s="595" t="s">
        <v>1943</v>
      </c>
      <c r="L646" s="597">
        <v>147.43000382733661</v>
      </c>
      <c r="M646" s="597">
        <v>43</v>
      </c>
      <c r="N646" s="598">
        <v>6339.4901645754744</v>
      </c>
    </row>
    <row r="647" spans="1:14" ht="14.4" customHeight="1" x14ac:dyDescent="0.3">
      <c r="A647" s="593" t="s">
        <v>516</v>
      </c>
      <c r="B647" s="594" t="s">
        <v>517</v>
      </c>
      <c r="C647" s="595" t="s">
        <v>533</v>
      </c>
      <c r="D647" s="596" t="s">
        <v>2177</v>
      </c>
      <c r="E647" s="595" t="s">
        <v>539</v>
      </c>
      <c r="F647" s="596" t="s">
        <v>2178</v>
      </c>
      <c r="G647" s="595" t="s">
        <v>1208</v>
      </c>
      <c r="H647" s="595" t="s">
        <v>1947</v>
      </c>
      <c r="I647" s="595" t="s">
        <v>1948</v>
      </c>
      <c r="J647" s="595" t="s">
        <v>1220</v>
      </c>
      <c r="K647" s="595" t="s">
        <v>1949</v>
      </c>
      <c r="L647" s="597">
        <v>224.67500000000001</v>
      </c>
      <c r="M647" s="597">
        <v>4</v>
      </c>
      <c r="N647" s="598">
        <v>898.7</v>
      </c>
    </row>
    <row r="648" spans="1:14" ht="14.4" customHeight="1" x14ac:dyDescent="0.3">
      <c r="A648" s="593" t="s">
        <v>516</v>
      </c>
      <c r="B648" s="594" t="s">
        <v>517</v>
      </c>
      <c r="C648" s="595" t="s">
        <v>533</v>
      </c>
      <c r="D648" s="596" t="s">
        <v>2177</v>
      </c>
      <c r="E648" s="595" t="s">
        <v>539</v>
      </c>
      <c r="F648" s="596" t="s">
        <v>2178</v>
      </c>
      <c r="G648" s="595" t="s">
        <v>1208</v>
      </c>
      <c r="H648" s="595" t="s">
        <v>2164</v>
      </c>
      <c r="I648" s="595" t="s">
        <v>2165</v>
      </c>
      <c r="J648" s="595" t="s">
        <v>2166</v>
      </c>
      <c r="K648" s="595" t="s">
        <v>2167</v>
      </c>
      <c r="L648" s="597">
        <v>722.87922135242115</v>
      </c>
      <c r="M648" s="597">
        <v>48</v>
      </c>
      <c r="N648" s="598">
        <v>34698.202624916215</v>
      </c>
    </row>
    <row r="649" spans="1:14" ht="14.4" customHeight="1" x14ac:dyDescent="0.3">
      <c r="A649" s="593" t="s">
        <v>516</v>
      </c>
      <c r="B649" s="594" t="s">
        <v>517</v>
      </c>
      <c r="C649" s="595" t="s">
        <v>533</v>
      </c>
      <c r="D649" s="596" t="s">
        <v>2177</v>
      </c>
      <c r="E649" s="595" t="s">
        <v>539</v>
      </c>
      <c r="F649" s="596" t="s">
        <v>2178</v>
      </c>
      <c r="G649" s="595" t="s">
        <v>1208</v>
      </c>
      <c r="H649" s="595" t="s">
        <v>1968</v>
      </c>
      <c r="I649" s="595" t="s">
        <v>1969</v>
      </c>
      <c r="J649" s="595" t="s">
        <v>1970</v>
      </c>
      <c r="K649" s="595" t="s">
        <v>1971</v>
      </c>
      <c r="L649" s="597">
        <v>337.43</v>
      </c>
      <c r="M649" s="597">
        <v>2</v>
      </c>
      <c r="N649" s="598">
        <v>674.86</v>
      </c>
    </row>
    <row r="650" spans="1:14" ht="14.4" customHeight="1" x14ac:dyDescent="0.3">
      <c r="A650" s="593" t="s">
        <v>516</v>
      </c>
      <c r="B650" s="594" t="s">
        <v>517</v>
      </c>
      <c r="C650" s="595" t="s">
        <v>533</v>
      </c>
      <c r="D650" s="596" t="s">
        <v>2177</v>
      </c>
      <c r="E650" s="595" t="s">
        <v>539</v>
      </c>
      <c r="F650" s="596" t="s">
        <v>2178</v>
      </c>
      <c r="G650" s="595" t="s">
        <v>1208</v>
      </c>
      <c r="H650" s="595" t="s">
        <v>2168</v>
      </c>
      <c r="I650" s="595" t="s">
        <v>2168</v>
      </c>
      <c r="J650" s="595" t="s">
        <v>2169</v>
      </c>
      <c r="K650" s="595" t="s">
        <v>2170</v>
      </c>
      <c r="L650" s="597">
        <v>2650.75</v>
      </c>
      <c r="M650" s="597">
        <v>10</v>
      </c>
      <c r="N650" s="598">
        <v>26507.5</v>
      </c>
    </row>
    <row r="651" spans="1:14" ht="14.4" customHeight="1" thickBot="1" x14ac:dyDescent="0.35">
      <c r="A651" s="599" t="s">
        <v>516</v>
      </c>
      <c r="B651" s="600" t="s">
        <v>517</v>
      </c>
      <c r="C651" s="601" t="s">
        <v>533</v>
      </c>
      <c r="D651" s="602" t="s">
        <v>2177</v>
      </c>
      <c r="E651" s="601" t="s">
        <v>1485</v>
      </c>
      <c r="F651" s="602" t="s">
        <v>2180</v>
      </c>
      <c r="G651" s="601" t="s">
        <v>555</v>
      </c>
      <c r="H651" s="601" t="s">
        <v>2171</v>
      </c>
      <c r="I651" s="601" t="s">
        <v>2172</v>
      </c>
      <c r="J651" s="601" t="s">
        <v>1185</v>
      </c>
      <c r="K651" s="601" t="s">
        <v>2173</v>
      </c>
      <c r="L651" s="603">
        <v>0</v>
      </c>
      <c r="M651" s="603">
        <v>1</v>
      </c>
      <c r="N651" s="604">
        <v>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7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0" customWidth="1"/>
    <col min="2" max="2" width="10" style="305" customWidth="1"/>
    <col min="3" max="3" width="5.5546875" style="308" customWidth="1"/>
    <col min="4" max="4" width="10" style="305" customWidth="1"/>
    <col min="5" max="5" width="5.5546875" style="308" customWidth="1"/>
    <col min="6" max="6" width="10" style="305" customWidth="1"/>
    <col min="7" max="16384" width="8.88671875" style="230"/>
  </cols>
  <sheetData>
    <row r="1" spans="1:6" ht="37.200000000000003" customHeight="1" thickBot="1" x14ac:dyDescent="0.4">
      <c r="A1" s="458" t="s">
        <v>183</v>
      </c>
      <c r="B1" s="459"/>
      <c r="C1" s="459"/>
      <c r="D1" s="459"/>
      <c r="E1" s="459"/>
      <c r="F1" s="459"/>
    </row>
    <row r="2" spans="1:6" ht="14.4" customHeight="1" thickBot="1" x14ac:dyDescent="0.35">
      <c r="A2" s="351" t="s">
        <v>282</v>
      </c>
      <c r="B2" s="45"/>
      <c r="C2" s="46"/>
      <c r="D2" s="47"/>
      <c r="E2" s="46"/>
      <c r="F2" s="47"/>
    </row>
    <row r="3" spans="1:6" ht="14.4" customHeight="1" thickBot="1" x14ac:dyDescent="0.35">
      <c r="A3" s="186"/>
      <c r="B3" s="460" t="s">
        <v>136</v>
      </c>
      <c r="C3" s="461"/>
      <c r="D3" s="462" t="s">
        <v>135</v>
      </c>
      <c r="E3" s="461"/>
      <c r="F3" s="83" t="s">
        <v>3</v>
      </c>
    </row>
    <row r="4" spans="1:6" ht="14.4" customHeight="1" thickBot="1" x14ac:dyDescent="0.35">
      <c r="A4" s="605" t="s">
        <v>160</v>
      </c>
      <c r="B4" s="606" t="s">
        <v>14</v>
      </c>
      <c r="C4" s="607" t="s">
        <v>2</v>
      </c>
      <c r="D4" s="606" t="s">
        <v>14</v>
      </c>
      <c r="E4" s="607" t="s">
        <v>2</v>
      </c>
      <c r="F4" s="608" t="s">
        <v>14</v>
      </c>
    </row>
    <row r="5" spans="1:6" ht="14.4" customHeight="1" x14ac:dyDescent="0.3">
      <c r="A5" s="619" t="s">
        <v>2183</v>
      </c>
      <c r="B5" s="591">
        <v>29452.314362575027</v>
      </c>
      <c r="C5" s="609">
        <v>0.10470231825487801</v>
      </c>
      <c r="D5" s="591">
        <v>251843.40910821705</v>
      </c>
      <c r="E5" s="609">
        <v>0.89529768174512203</v>
      </c>
      <c r="F5" s="592">
        <v>281295.72347079206</v>
      </c>
    </row>
    <row r="6" spans="1:6" ht="14.4" customHeight="1" x14ac:dyDescent="0.3">
      <c r="A6" s="620" t="s">
        <v>2184</v>
      </c>
      <c r="B6" s="597">
        <v>3128.7507848896407</v>
      </c>
      <c r="C6" s="610">
        <v>4.0701094189042504E-2</v>
      </c>
      <c r="D6" s="597">
        <v>73742.666242811771</v>
      </c>
      <c r="E6" s="610">
        <v>0.95929890581095756</v>
      </c>
      <c r="F6" s="598">
        <v>76871.417027701405</v>
      </c>
    </row>
    <row r="7" spans="1:6" ht="14.4" customHeight="1" x14ac:dyDescent="0.3">
      <c r="A7" s="620" t="s">
        <v>2185</v>
      </c>
      <c r="B7" s="597">
        <v>1469.0309312822671</v>
      </c>
      <c r="C7" s="610">
        <v>7.1111241209288354E-3</v>
      </c>
      <c r="D7" s="597">
        <v>205113.06583718004</v>
      </c>
      <c r="E7" s="610">
        <v>0.99288887587907115</v>
      </c>
      <c r="F7" s="598">
        <v>206582.0967684623</v>
      </c>
    </row>
    <row r="8" spans="1:6" ht="14.4" customHeight="1" thickBot="1" x14ac:dyDescent="0.35">
      <c r="A8" s="621" t="s">
        <v>2186</v>
      </c>
      <c r="B8" s="612"/>
      <c r="C8" s="613">
        <v>0</v>
      </c>
      <c r="D8" s="612">
        <v>289.05999940531001</v>
      </c>
      <c r="E8" s="613">
        <v>1</v>
      </c>
      <c r="F8" s="614">
        <v>289.05999940531001</v>
      </c>
    </row>
    <row r="9" spans="1:6" ht="14.4" customHeight="1" thickBot="1" x14ac:dyDescent="0.35">
      <c r="A9" s="615" t="s">
        <v>3</v>
      </c>
      <c r="B9" s="616">
        <v>34050.096078746938</v>
      </c>
      <c r="C9" s="617">
        <v>6.0261572080123268E-2</v>
      </c>
      <c r="D9" s="616">
        <v>530988.20118761412</v>
      </c>
      <c r="E9" s="617">
        <v>0.93973842791987672</v>
      </c>
      <c r="F9" s="618">
        <v>565038.29726636107</v>
      </c>
    </row>
    <row r="10" spans="1:6" ht="14.4" customHeight="1" thickBot="1" x14ac:dyDescent="0.35"/>
    <row r="11" spans="1:6" ht="14.4" customHeight="1" x14ac:dyDescent="0.3">
      <c r="A11" s="619" t="s">
        <v>2187</v>
      </c>
      <c r="B11" s="591">
        <v>31809.035374664621</v>
      </c>
      <c r="C11" s="609">
        <v>0.47827930209438413</v>
      </c>
      <c r="D11" s="591">
        <v>34698.202624916215</v>
      </c>
      <c r="E11" s="609">
        <v>0.52172069790561604</v>
      </c>
      <c r="F11" s="592">
        <v>66507.23799958083</v>
      </c>
    </row>
    <row r="12" spans="1:6" ht="14.4" customHeight="1" x14ac:dyDescent="0.3">
      <c r="A12" s="620" t="s">
        <v>2188</v>
      </c>
      <c r="B12" s="597">
        <v>1817.5507040823122</v>
      </c>
      <c r="C12" s="610">
        <v>0.69240805261456362</v>
      </c>
      <c r="D12" s="597">
        <v>807.41978437338958</v>
      </c>
      <c r="E12" s="610">
        <v>0.30759194738543644</v>
      </c>
      <c r="F12" s="598">
        <v>2624.9704884557018</v>
      </c>
    </row>
    <row r="13" spans="1:6" ht="14.4" customHeight="1" x14ac:dyDescent="0.3">
      <c r="A13" s="620" t="s">
        <v>2189</v>
      </c>
      <c r="B13" s="597">
        <v>129.59</v>
      </c>
      <c r="C13" s="610">
        <v>0.40697820488662778</v>
      </c>
      <c r="D13" s="597">
        <v>188.82999999999998</v>
      </c>
      <c r="E13" s="610">
        <v>0.59302179511337227</v>
      </c>
      <c r="F13" s="598">
        <v>318.41999999999996</v>
      </c>
    </row>
    <row r="14" spans="1:6" ht="14.4" customHeight="1" x14ac:dyDescent="0.3">
      <c r="A14" s="620" t="s">
        <v>2190</v>
      </c>
      <c r="B14" s="597">
        <v>104.17</v>
      </c>
      <c r="C14" s="610">
        <v>0.15148033969288041</v>
      </c>
      <c r="D14" s="597">
        <v>583.5100000000001</v>
      </c>
      <c r="E14" s="610">
        <v>0.84851966030711967</v>
      </c>
      <c r="F14" s="598">
        <v>687.68000000000006</v>
      </c>
    </row>
    <row r="15" spans="1:6" ht="14.4" customHeight="1" x14ac:dyDescent="0.3">
      <c r="A15" s="620" t="s">
        <v>2191</v>
      </c>
      <c r="B15" s="597">
        <v>99.96</v>
      </c>
      <c r="C15" s="610">
        <v>0.32920563825582932</v>
      </c>
      <c r="D15" s="597">
        <v>203.67999999999992</v>
      </c>
      <c r="E15" s="610">
        <v>0.67079436174417062</v>
      </c>
      <c r="F15" s="598">
        <v>303.63999999999993</v>
      </c>
    </row>
    <row r="16" spans="1:6" ht="14.4" customHeight="1" x14ac:dyDescent="0.3">
      <c r="A16" s="620" t="s">
        <v>2192</v>
      </c>
      <c r="B16" s="597">
        <v>89.79000000000002</v>
      </c>
      <c r="C16" s="610">
        <v>0.62202978870800141</v>
      </c>
      <c r="D16" s="597">
        <v>54.559999999999995</v>
      </c>
      <c r="E16" s="610">
        <v>0.37797021129199854</v>
      </c>
      <c r="F16" s="598">
        <v>144.35000000000002</v>
      </c>
    </row>
    <row r="17" spans="1:6" ht="14.4" customHeight="1" x14ac:dyDescent="0.3">
      <c r="A17" s="620" t="s">
        <v>2193</v>
      </c>
      <c r="B17" s="597"/>
      <c r="C17" s="610">
        <v>0</v>
      </c>
      <c r="D17" s="597">
        <v>801.73</v>
      </c>
      <c r="E17" s="610">
        <v>1</v>
      </c>
      <c r="F17" s="598">
        <v>801.73</v>
      </c>
    </row>
    <row r="18" spans="1:6" ht="14.4" customHeight="1" x14ac:dyDescent="0.3">
      <c r="A18" s="620" t="s">
        <v>2194</v>
      </c>
      <c r="B18" s="597"/>
      <c r="C18" s="610">
        <v>0</v>
      </c>
      <c r="D18" s="597">
        <v>376.42874875683401</v>
      </c>
      <c r="E18" s="610">
        <v>1</v>
      </c>
      <c r="F18" s="598">
        <v>376.42874875683401</v>
      </c>
    </row>
    <row r="19" spans="1:6" ht="14.4" customHeight="1" x14ac:dyDescent="0.3">
      <c r="A19" s="620" t="s">
        <v>2195</v>
      </c>
      <c r="B19" s="597"/>
      <c r="C19" s="610">
        <v>0</v>
      </c>
      <c r="D19" s="597">
        <v>411.01600158948463</v>
      </c>
      <c r="E19" s="610">
        <v>1</v>
      </c>
      <c r="F19" s="598">
        <v>411.01600158948463</v>
      </c>
    </row>
    <row r="20" spans="1:6" ht="14.4" customHeight="1" x14ac:dyDescent="0.3">
      <c r="A20" s="620" t="s">
        <v>2196</v>
      </c>
      <c r="B20" s="597"/>
      <c r="C20" s="610">
        <v>0</v>
      </c>
      <c r="D20" s="597">
        <v>975.81998705044589</v>
      </c>
      <c r="E20" s="610">
        <v>1</v>
      </c>
      <c r="F20" s="598">
        <v>975.81998705044589</v>
      </c>
    </row>
    <row r="21" spans="1:6" ht="14.4" customHeight="1" x14ac:dyDescent="0.3">
      <c r="A21" s="620" t="s">
        <v>2197</v>
      </c>
      <c r="B21" s="597"/>
      <c r="C21" s="610">
        <v>0</v>
      </c>
      <c r="D21" s="597">
        <v>9679.9643164410281</v>
      </c>
      <c r="E21" s="610">
        <v>1</v>
      </c>
      <c r="F21" s="598">
        <v>9679.9643164410281</v>
      </c>
    </row>
    <row r="22" spans="1:6" ht="14.4" customHeight="1" x14ac:dyDescent="0.3">
      <c r="A22" s="620" t="s">
        <v>2198</v>
      </c>
      <c r="B22" s="597"/>
      <c r="C22" s="610">
        <v>0</v>
      </c>
      <c r="D22" s="597">
        <v>23899.489061071094</v>
      </c>
      <c r="E22" s="610">
        <v>1</v>
      </c>
      <c r="F22" s="598">
        <v>23899.489061071094</v>
      </c>
    </row>
    <row r="23" spans="1:6" ht="14.4" customHeight="1" x14ac:dyDescent="0.3">
      <c r="A23" s="620" t="s">
        <v>2199</v>
      </c>
      <c r="B23" s="597"/>
      <c r="C23" s="610">
        <v>0</v>
      </c>
      <c r="D23" s="597">
        <v>6526.991956960871</v>
      </c>
      <c r="E23" s="610">
        <v>1</v>
      </c>
      <c r="F23" s="598">
        <v>6526.991956960871</v>
      </c>
    </row>
    <row r="24" spans="1:6" ht="14.4" customHeight="1" x14ac:dyDescent="0.3">
      <c r="A24" s="620" t="s">
        <v>2200</v>
      </c>
      <c r="B24" s="597"/>
      <c r="C24" s="610">
        <v>0</v>
      </c>
      <c r="D24" s="597">
        <v>26507.5</v>
      </c>
      <c r="E24" s="610">
        <v>1</v>
      </c>
      <c r="F24" s="598">
        <v>26507.5</v>
      </c>
    </row>
    <row r="25" spans="1:6" ht="14.4" customHeight="1" x14ac:dyDescent="0.3">
      <c r="A25" s="620" t="s">
        <v>2201</v>
      </c>
      <c r="B25" s="597"/>
      <c r="C25" s="610">
        <v>0</v>
      </c>
      <c r="D25" s="597">
        <v>1557.16</v>
      </c>
      <c r="E25" s="610">
        <v>1</v>
      </c>
      <c r="F25" s="598">
        <v>1557.16</v>
      </c>
    </row>
    <row r="26" spans="1:6" ht="14.4" customHeight="1" x14ac:dyDescent="0.3">
      <c r="A26" s="620" t="s">
        <v>2202</v>
      </c>
      <c r="B26" s="597"/>
      <c r="C26" s="610">
        <v>0</v>
      </c>
      <c r="D26" s="597">
        <v>1502.0198345409767</v>
      </c>
      <c r="E26" s="610">
        <v>1</v>
      </c>
      <c r="F26" s="598">
        <v>1502.0198345409767</v>
      </c>
    </row>
    <row r="27" spans="1:6" ht="14.4" customHeight="1" x14ac:dyDescent="0.3">
      <c r="A27" s="620" t="s">
        <v>2203</v>
      </c>
      <c r="B27" s="597"/>
      <c r="C27" s="610">
        <v>0</v>
      </c>
      <c r="D27" s="597">
        <v>824.32000000000016</v>
      </c>
      <c r="E27" s="610">
        <v>1</v>
      </c>
      <c r="F27" s="598">
        <v>824.32000000000016</v>
      </c>
    </row>
    <row r="28" spans="1:6" ht="14.4" customHeight="1" x14ac:dyDescent="0.3">
      <c r="A28" s="620" t="s">
        <v>2204</v>
      </c>
      <c r="B28" s="597"/>
      <c r="C28" s="610">
        <v>0</v>
      </c>
      <c r="D28" s="597">
        <v>7003.0691556680249</v>
      </c>
      <c r="E28" s="610">
        <v>1</v>
      </c>
      <c r="F28" s="598">
        <v>7003.0691556680249</v>
      </c>
    </row>
    <row r="29" spans="1:6" ht="14.4" customHeight="1" x14ac:dyDescent="0.3">
      <c r="A29" s="620" t="s">
        <v>2205</v>
      </c>
      <c r="B29" s="597"/>
      <c r="C29" s="610">
        <v>0</v>
      </c>
      <c r="D29" s="597">
        <v>141314.05741890043</v>
      </c>
      <c r="E29" s="610">
        <v>1</v>
      </c>
      <c r="F29" s="598">
        <v>141314.05741890043</v>
      </c>
    </row>
    <row r="30" spans="1:6" ht="14.4" customHeight="1" x14ac:dyDescent="0.3">
      <c r="A30" s="620" t="s">
        <v>2206</v>
      </c>
      <c r="B30" s="597"/>
      <c r="C30" s="610">
        <v>0</v>
      </c>
      <c r="D30" s="597">
        <v>2307.1194892309245</v>
      </c>
      <c r="E30" s="610">
        <v>1</v>
      </c>
      <c r="F30" s="598">
        <v>2307.1194892309245</v>
      </c>
    </row>
    <row r="31" spans="1:6" ht="14.4" customHeight="1" x14ac:dyDescent="0.3">
      <c r="A31" s="620" t="s">
        <v>2207</v>
      </c>
      <c r="B31" s="597"/>
      <c r="C31" s="610">
        <v>0</v>
      </c>
      <c r="D31" s="597">
        <v>128.21</v>
      </c>
      <c r="E31" s="610">
        <v>1</v>
      </c>
      <c r="F31" s="598">
        <v>128.21</v>
      </c>
    </row>
    <row r="32" spans="1:6" ht="14.4" customHeight="1" x14ac:dyDescent="0.3">
      <c r="A32" s="620" t="s">
        <v>2208</v>
      </c>
      <c r="B32" s="597"/>
      <c r="C32" s="610">
        <v>0</v>
      </c>
      <c r="D32" s="597">
        <v>8232.9315970048956</v>
      </c>
      <c r="E32" s="610">
        <v>1</v>
      </c>
      <c r="F32" s="598">
        <v>8232.9315970048956</v>
      </c>
    </row>
    <row r="33" spans="1:6" ht="14.4" customHeight="1" x14ac:dyDescent="0.3">
      <c r="A33" s="620" t="s">
        <v>2209</v>
      </c>
      <c r="B33" s="597"/>
      <c r="C33" s="610">
        <v>0</v>
      </c>
      <c r="D33" s="597">
        <v>2482.226970140694</v>
      </c>
      <c r="E33" s="610">
        <v>1</v>
      </c>
      <c r="F33" s="598">
        <v>2482.226970140694</v>
      </c>
    </row>
    <row r="34" spans="1:6" ht="14.4" customHeight="1" x14ac:dyDescent="0.3">
      <c r="A34" s="620" t="s">
        <v>2210</v>
      </c>
      <c r="B34" s="597"/>
      <c r="C34" s="610">
        <v>0</v>
      </c>
      <c r="D34" s="597">
        <v>267.71920816069672</v>
      </c>
      <c r="E34" s="610">
        <v>1</v>
      </c>
      <c r="F34" s="598">
        <v>267.71920816069672</v>
      </c>
    </row>
    <row r="35" spans="1:6" ht="14.4" customHeight="1" x14ac:dyDescent="0.3">
      <c r="A35" s="620" t="s">
        <v>2211</v>
      </c>
      <c r="B35" s="597"/>
      <c r="C35" s="610">
        <v>0</v>
      </c>
      <c r="D35" s="597">
        <v>30906.256623604233</v>
      </c>
      <c r="E35" s="610">
        <v>1</v>
      </c>
      <c r="F35" s="598">
        <v>30906.256623604233</v>
      </c>
    </row>
    <row r="36" spans="1:6" ht="14.4" customHeight="1" x14ac:dyDescent="0.3">
      <c r="A36" s="620" t="s">
        <v>2212</v>
      </c>
      <c r="B36" s="597"/>
      <c r="C36" s="610">
        <v>0</v>
      </c>
      <c r="D36" s="597">
        <v>2219.1400000000003</v>
      </c>
      <c r="E36" s="610">
        <v>1</v>
      </c>
      <c r="F36" s="598">
        <v>2219.1400000000003</v>
      </c>
    </row>
    <row r="37" spans="1:6" ht="14.4" customHeight="1" x14ac:dyDescent="0.3">
      <c r="A37" s="620" t="s">
        <v>2213</v>
      </c>
      <c r="B37" s="597"/>
      <c r="C37" s="610">
        <v>0</v>
      </c>
      <c r="D37" s="597">
        <v>408.65</v>
      </c>
      <c r="E37" s="610">
        <v>1</v>
      </c>
      <c r="F37" s="598">
        <v>408.65</v>
      </c>
    </row>
    <row r="38" spans="1:6" ht="14.4" customHeight="1" x14ac:dyDescent="0.3">
      <c r="A38" s="620" t="s">
        <v>2214</v>
      </c>
      <c r="B38" s="597"/>
      <c r="C38" s="610">
        <v>0</v>
      </c>
      <c r="D38" s="597">
        <v>41456.185664721168</v>
      </c>
      <c r="E38" s="610">
        <v>1</v>
      </c>
      <c r="F38" s="598">
        <v>41456.185664721168</v>
      </c>
    </row>
    <row r="39" spans="1:6" ht="14.4" customHeight="1" x14ac:dyDescent="0.3">
      <c r="A39" s="620" t="s">
        <v>2215</v>
      </c>
      <c r="B39" s="597"/>
      <c r="C39" s="610">
        <v>0</v>
      </c>
      <c r="D39" s="597">
        <v>115.08999999999999</v>
      </c>
      <c r="E39" s="610">
        <v>1</v>
      </c>
      <c r="F39" s="598">
        <v>115.08999999999999</v>
      </c>
    </row>
    <row r="40" spans="1:6" ht="14.4" customHeight="1" x14ac:dyDescent="0.3">
      <c r="A40" s="620" t="s">
        <v>2216</v>
      </c>
      <c r="B40" s="597"/>
      <c r="C40" s="610">
        <v>0</v>
      </c>
      <c r="D40" s="597">
        <v>1270.74</v>
      </c>
      <c r="E40" s="610">
        <v>1</v>
      </c>
      <c r="F40" s="598">
        <v>1270.74</v>
      </c>
    </row>
    <row r="41" spans="1:6" ht="14.4" customHeight="1" x14ac:dyDescent="0.3">
      <c r="A41" s="620" t="s">
        <v>2217</v>
      </c>
      <c r="B41" s="597"/>
      <c r="C41" s="610">
        <v>0</v>
      </c>
      <c r="D41" s="597">
        <v>439.08000000000004</v>
      </c>
      <c r="E41" s="610">
        <v>1</v>
      </c>
      <c r="F41" s="598">
        <v>439.08000000000004</v>
      </c>
    </row>
    <row r="42" spans="1:6" ht="14.4" customHeight="1" x14ac:dyDescent="0.3">
      <c r="A42" s="620" t="s">
        <v>2218</v>
      </c>
      <c r="B42" s="597"/>
      <c r="C42" s="610">
        <v>0</v>
      </c>
      <c r="D42" s="597">
        <v>7323.6276008245113</v>
      </c>
      <c r="E42" s="610">
        <v>1</v>
      </c>
      <c r="F42" s="598">
        <v>7323.6276008245113</v>
      </c>
    </row>
    <row r="43" spans="1:6" ht="14.4" customHeight="1" x14ac:dyDescent="0.3">
      <c r="A43" s="620" t="s">
        <v>2219</v>
      </c>
      <c r="B43" s="597"/>
      <c r="C43" s="610">
        <v>0</v>
      </c>
      <c r="D43" s="597">
        <v>1650.5494141121831</v>
      </c>
      <c r="E43" s="610">
        <v>1</v>
      </c>
      <c r="F43" s="598">
        <v>1650.5494141121831</v>
      </c>
    </row>
    <row r="44" spans="1:6" ht="14.4" customHeight="1" x14ac:dyDescent="0.3">
      <c r="A44" s="620" t="s">
        <v>2220</v>
      </c>
      <c r="B44" s="597"/>
      <c r="C44" s="610">
        <v>0</v>
      </c>
      <c r="D44" s="597">
        <v>31173.031285289158</v>
      </c>
      <c r="E44" s="610">
        <v>1</v>
      </c>
      <c r="F44" s="598">
        <v>31173.031285289158</v>
      </c>
    </row>
    <row r="45" spans="1:6" ht="14.4" customHeight="1" x14ac:dyDescent="0.3">
      <c r="A45" s="620" t="s">
        <v>2221</v>
      </c>
      <c r="B45" s="597"/>
      <c r="C45" s="610">
        <v>0</v>
      </c>
      <c r="D45" s="597">
        <v>159.08963255611113</v>
      </c>
      <c r="E45" s="610">
        <v>1</v>
      </c>
      <c r="F45" s="598">
        <v>159.08963255611113</v>
      </c>
    </row>
    <row r="46" spans="1:6" ht="14.4" customHeight="1" x14ac:dyDescent="0.3">
      <c r="A46" s="620" t="s">
        <v>2222</v>
      </c>
      <c r="B46" s="597"/>
      <c r="C46" s="610">
        <v>0</v>
      </c>
      <c r="D46" s="597">
        <v>14459.99873308015</v>
      </c>
      <c r="E46" s="610">
        <v>1</v>
      </c>
      <c r="F46" s="598">
        <v>14459.99873308015</v>
      </c>
    </row>
    <row r="47" spans="1:6" ht="14.4" customHeight="1" x14ac:dyDescent="0.3">
      <c r="A47" s="620" t="s">
        <v>2223</v>
      </c>
      <c r="B47" s="597"/>
      <c r="C47" s="610">
        <v>0</v>
      </c>
      <c r="D47" s="597">
        <v>671.50010423616072</v>
      </c>
      <c r="E47" s="610">
        <v>1</v>
      </c>
      <c r="F47" s="598">
        <v>671.50010423616072</v>
      </c>
    </row>
    <row r="48" spans="1:6" ht="14.4" customHeight="1" x14ac:dyDescent="0.3">
      <c r="A48" s="620" t="s">
        <v>2224</v>
      </c>
      <c r="B48" s="597"/>
      <c r="C48" s="610">
        <v>0</v>
      </c>
      <c r="D48" s="597">
        <v>2990</v>
      </c>
      <c r="E48" s="610">
        <v>1</v>
      </c>
      <c r="F48" s="598">
        <v>2990</v>
      </c>
    </row>
    <row r="49" spans="1:6" ht="14.4" customHeight="1" x14ac:dyDescent="0.3">
      <c r="A49" s="620" t="s">
        <v>2225</v>
      </c>
      <c r="B49" s="597"/>
      <c r="C49" s="610">
        <v>0</v>
      </c>
      <c r="D49" s="597">
        <v>290.9602589402034</v>
      </c>
      <c r="E49" s="610">
        <v>1</v>
      </c>
      <c r="F49" s="598">
        <v>290.9602589402034</v>
      </c>
    </row>
    <row r="50" spans="1:6" ht="14.4" customHeight="1" x14ac:dyDescent="0.3">
      <c r="A50" s="620" t="s">
        <v>2226</v>
      </c>
      <c r="B50" s="597"/>
      <c r="C50" s="610">
        <v>0</v>
      </c>
      <c r="D50" s="597">
        <v>299.70999999999998</v>
      </c>
      <c r="E50" s="610">
        <v>1</v>
      </c>
      <c r="F50" s="598">
        <v>299.70999999999998</v>
      </c>
    </row>
    <row r="51" spans="1:6" ht="14.4" customHeight="1" x14ac:dyDescent="0.3">
      <c r="A51" s="620" t="s">
        <v>2227</v>
      </c>
      <c r="B51" s="597"/>
      <c r="C51" s="610">
        <v>0</v>
      </c>
      <c r="D51" s="597">
        <v>244.45905158050257</v>
      </c>
      <c r="E51" s="610">
        <v>1</v>
      </c>
      <c r="F51" s="598">
        <v>244.45905158050257</v>
      </c>
    </row>
    <row r="52" spans="1:6" ht="14.4" customHeight="1" x14ac:dyDescent="0.3">
      <c r="A52" s="620" t="s">
        <v>2228</v>
      </c>
      <c r="B52" s="597"/>
      <c r="C52" s="610">
        <v>0</v>
      </c>
      <c r="D52" s="597">
        <v>1306.3169449100383</v>
      </c>
      <c r="E52" s="610">
        <v>1</v>
      </c>
      <c r="F52" s="598">
        <v>1306.3169449100383</v>
      </c>
    </row>
    <row r="53" spans="1:6" ht="14.4" customHeight="1" x14ac:dyDescent="0.3">
      <c r="A53" s="620" t="s">
        <v>2229</v>
      </c>
      <c r="B53" s="597"/>
      <c r="C53" s="610">
        <v>0</v>
      </c>
      <c r="D53" s="597">
        <v>1338.909822314796</v>
      </c>
      <c r="E53" s="610">
        <v>1</v>
      </c>
      <c r="F53" s="598">
        <v>1338.909822314796</v>
      </c>
    </row>
    <row r="54" spans="1:6" ht="14.4" customHeight="1" x14ac:dyDescent="0.3">
      <c r="A54" s="620" t="s">
        <v>2230</v>
      </c>
      <c r="B54" s="597"/>
      <c r="C54" s="610">
        <v>0</v>
      </c>
      <c r="D54" s="597">
        <v>10996.857168666225</v>
      </c>
      <c r="E54" s="610">
        <v>1</v>
      </c>
      <c r="F54" s="598">
        <v>10996.857168666225</v>
      </c>
    </row>
    <row r="55" spans="1:6" ht="14.4" customHeight="1" x14ac:dyDescent="0.3">
      <c r="A55" s="620" t="s">
        <v>2231</v>
      </c>
      <c r="B55" s="597"/>
      <c r="C55" s="610">
        <v>0</v>
      </c>
      <c r="D55" s="597">
        <v>28826.999919769401</v>
      </c>
      <c r="E55" s="610">
        <v>1</v>
      </c>
      <c r="F55" s="598">
        <v>28826.999919769401</v>
      </c>
    </row>
    <row r="56" spans="1:6" ht="14.4" customHeight="1" x14ac:dyDescent="0.3">
      <c r="A56" s="620" t="s">
        <v>2232</v>
      </c>
      <c r="B56" s="597"/>
      <c r="C56" s="610">
        <v>0</v>
      </c>
      <c r="D56" s="597">
        <v>5393.6544998263298</v>
      </c>
      <c r="E56" s="610">
        <v>1</v>
      </c>
      <c r="F56" s="598">
        <v>5393.6544998263298</v>
      </c>
    </row>
    <row r="57" spans="1:6" ht="14.4" customHeight="1" x14ac:dyDescent="0.3">
      <c r="A57" s="620" t="s">
        <v>2233</v>
      </c>
      <c r="B57" s="597"/>
      <c r="C57" s="610">
        <v>0</v>
      </c>
      <c r="D57" s="597">
        <v>1045.5320642728511</v>
      </c>
      <c r="E57" s="610">
        <v>1</v>
      </c>
      <c r="F57" s="598">
        <v>1045.5320642728511</v>
      </c>
    </row>
    <row r="58" spans="1:6" ht="14.4" customHeight="1" x14ac:dyDescent="0.3">
      <c r="A58" s="620" t="s">
        <v>2234</v>
      </c>
      <c r="B58" s="597"/>
      <c r="C58" s="610">
        <v>0</v>
      </c>
      <c r="D58" s="597">
        <v>641.67999999999995</v>
      </c>
      <c r="E58" s="610">
        <v>1</v>
      </c>
      <c r="F58" s="598">
        <v>641.67999999999995</v>
      </c>
    </row>
    <row r="59" spans="1:6" ht="14.4" customHeight="1" x14ac:dyDescent="0.3">
      <c r="A59" s="620" t="s">
        <v>2235</v>
      </c>
      <c r="B59" s="597"/>
      <c r="C59" s="610">
        <v>0</v>
      </c>
      <c r="D59" s="597">
        <v>30085.466450611664</v>
      </c>
      <c r="E59" s="610">
        <v>1</v>
      </c>
      <c r="F59" s="598">
        <v>30085.466450611664</v>
      </c>
    </row>
    <row r="60" spans="1:6" ht="14.4" customHeight="1" x14ac:dyDescent="0.3">
      <c r="A60" s="620" t="s">
        <v>2236</v>
      </c>
      <c r="B60" s="597"/>
      <c r="C60" s="610">
        <v>0</v>
      </c>
      <c r="D60" s="597">
        <v>151.24999999999994</v>
      </c>
      <c r="E60" s="610">
        <v>1</v>
      </c>
      <c r="F60" s="598">
        <v>151.24999999999994</v>
      </c>
    </row>
    <row r="61" spans="1:6" ht="14.4" customHeight="1" x14ac:dyDescent="0.3">
      <c r="A61" s="620" t="s">
        <v>2237</v>
      </c>
      <c r="B61" s="597"/>
      <c r="C61" s="610">
        <v>0</v>
      </c>
      <c r="D61" s="597">
        <v>567.69129482266123</v>
      </c>
      <c r="E61" s="610">
        <v>1</v>
      </c>
      <c r="F61" s="598">
        <v>567.69129482266123</v>
      </c>
    </row>
    <row r="62" spans="1:6" ht="14.4" customHeight="1" x14ac:dyDescent="0.3">
      <c r="A62" s="620" t="s">
        <v>2238</v>
      </c>
      <c r="B62" s="597"/>
      <c r="C62" s="610">
        <v>0</v>
      </c>
      <c r="D62" s="597">
        <v>83.11</v>
      </c>
      <c r="E62" s="610">
        <v>1</v>
      </c>
      <c r="F62" s="598">
        <v>83.11</v>
      </c>
    </row>
    <row r="63" spans="1:6" ht="14.4" customHeight="1" x14ac:dyDescent="0.3">
      <c r="A63" s="620" t="s">
        <v>2239</v>
      </c>
      <c r="B63" s="597"/>
      <c r="C63" s="610">
        <v>0</v>
      </c>
      <c r="D63" s="597">
        <v>1216.779368308351</v>
      </c>
      <c r="E63" s="610">
        <v>1</v>
      </c>
      <c r="F63" s="598">
        <v>1216.779368308351</v>
      </c>
    </row>
    <row r="64" spans="1:6" ht="14.4" customHeight="1" x14ac:dyDescent="0.3">
      <c r="A64" s="620" t="s">
        <v>2240</v>
      </c>
      <c r="B64" s="597"/>
      <c r="C64" s="610">
        <v>0</v>
      </c>
      <c r="D64" s="597">
        <v>215.43977672521484</v>
      </c>
      <c r="E64" s="610">
        <v>1</v>
      </c>
      <c r="F64" s="598">
        <v>215.43977672521484</v>
      </c>
    </row>
    <row r="65" spans="1:6" ht="14.4" customHeight="1" x14ac:dyDescent="0.3">
      <c r="A65" s="620" t="s">
        <v>2241</v>
      </c>
      <c r="B65" s="597"/>
      <c r="C65" s="610">
        <v>0</v>
      </c>
      <c r="D65" s="597">
        <v>3243.6582335592448</v>
      </c>
      <c r="E65" s="610">
        <v>1</v>
      </c>
      <c r="F65" s="598">
        <v>3243.6582335592448</v>
      </c>
    </row>
    <row r="66" spans="1:6" ht="14.4" customHeight="1" x14ac:dyDescent="0.3">
      <c r="A66" s="620" t="s">
        <v>2242</v>
      </c>
      <c r="B66" s="597"/>
      <c r="C66" s="610">
        <v>0</v>
      </c>
      <c r="D66" s="597">
        <v>135.44999999999999</v>
      </c>
      <c r="E66" s="610">
        <v>1</v>
      </c>
      <c r="F66" s="598">
        <v>135.44999999999999</v>
      </c>
    </row>
    <row r="67" spans="1:6" ht="14.4" customHeight="1" x14ac:dyDescent="0.3">
      <c r="A67" s="620" t="s">
        <v>2243</v>
      </c>
      <c r="B67" s="597"/>
      <c r="C67" s="610">
        <v>0</v>
      </c>
      <c r="D67" s="597">
        <v>520.37999999999988</v>
      </c>
      <c r="E67" s="610">
        <v>1</v>
      </c>
      <c r="F67" s="598">
        <v>520.37999999999988</v>
      </c>
    </row>
    <row r="68" spans="1:6" ht="14.4" customHeight="1" x14ac:dyDescent="0.3">
      <c r="A68" s="620" t="s">
        <v>2244</v>
      </c>
      <c r="B68" s="597"/>
      <c r="C68" s="610">
        <v>0</v>
      </c>
      <c r="D68" s="597">
        <v>63.87</v>
      </c>
      <c r="E68" s="610">
        <v>1</v>
      </c>
      <c r="F68" s="598">
        <v>63.87</v>
      </c>
    </row>
    <row r="69" spans="1:6" ht="14.4" customHeight="1" x14ac:dyDescent="0.3">
      <c r="A69" s="620" t="s">
        <v>2245</v>
      </c>
      <c r="B69" s="597"/>
      <c r="C69" s="610">
        <v>0</v>
      </c>
      <c r="D69" s="597">
        <v>31514.582106142047</v>
      </c>
      <c r="E69" s="610">
        <v>1</v>
      </c>
      <c r="F69" s="598">
        <v>31514.582106142047</v>
      </c>
    </row>
    <row r="70" spans="1:6" ht="14.4" customHeight="1" thickBot="1" x14ac:dyDescent="0.35">
      <c r="A70" s="621" t="s">
        <v>2246</v>
      </c>
      <c r="B70" s="612"/>
      <c r="C70" s="613">
        <v>0</v>
      </c>
      <c r="D70" s="612">
        <v>6228.5290139349618</v>
      </c>
      <c r="E70" s="613">
        <v>1</v>
      </c>
      <c r="F70" s="614">
        <v>6228.5290139349618</v>
      </c>
    </row>
    <row r="71" spans="1:6" ht="14.4" customHeight="1" thickBot="1" x14ac:dyDescent="0.35">
      <c r="A71" s="615" t="s">
        <v>3</v>
      </c>
      <c r="B71" s="616">
        <v>34050.096078746938</v>
      </c>
      <c r="C71" s="617">
        <v>6.0261572080123268E-2</v>
      </c>
      <c r="D71" s="616">
        <v>530988.20118761412</v>
      </c>
      <c r="E71" s="617">
        <v>0.93973842791987672</v>
      </c>
      <c r="F71" s="618">
        <v>565038.29726636107</v>
      </c>
    </row>
  </sheetData>
  <mergeCells count="3">
    <mergeCell ref="A1:F1"/>
    <mergeCell ref="B3:C3"/>
    <mergeCell ref="D3:E3"/>
  </mergeCells>
  <conditionalFormatting sqref="C5:C1048576">
    <cfRule type="cellIs" dxfId="5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6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0" bestFit="1" customWidth="1"/>
    <col min="2" max="2" width="8.88671875" style="230" bestFit="1" customWidth="1"/>
    <col min="3" max="3" width="7" style="230" bestFit="1" customWidth="1"/>
    <col min="4" max="4" width="53.44140625" style="230" bestFit="1" customWidth="1"/>
    <col min="5" max="5" width="28.44140625" style="230" bestFit="1" customWidth="1"/>
    <col min="6" max="6" width="6.6640625" style="305" customWidth="1"/>
    <col min="7" max="7" width="10" style="305" customWidth="1"/>
    <col min="8" max="8" width="6.77734375" style="308" bestFit="1" customWidth="1"/>
    <col min="9" max="9" width="6.6640625" style="305" customWidth="1"/>
    <col min="10" max="10" width="10" style="305" customWidth="1"/>
    <col min="11" max="11" width="6.77734375" style="308" bestFit="1" customWidth="1"/>
    <col min="12" max="12" width="6.6640625" style="305" customWidth="1"/>
    <col min="13" max="13" width="10" style="305" customWidth="1"/>
    <col min="14" max="16384" width="8.88671875" style="230"/>
  </cols>
  <sheetData>
    <row r="1" spans="1:13" ht="18.600000000000001" customHeight="1" thickBot="1" x14ac:dyDescent="0.4">
      <c r="A1" s="459" t="s">
        <v>2369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23"/>
      <c r="M1" s="423"/>
    </row>
    <row r="2" spans="1:13" ht="14.4" customHeight="1" thickBot="1" x14ac:dyDescent="0.35">
      <c r="A2" s="351" t="s">
        <v>282</v>
      </c>
      <c r="B2" s="304"/>
      <c r="C2" s="304"/>
      <c r="D2" s="304"/>
      <c r="E2" s="304"/>
      <c r="F2" s="312"/>
      <c r="G2" s="312"/>
      <c r="H2" s="313"/>
      <c r="I2" s="312"/>
      <c r="J2" s="312"/>
      <c r="K2" s="313"/>
      <c r="L2" s="312"/>
    </row>
    <row r="3" spans="1:13" ht="14.4" customHeight="1" thickBot="1" x14ac:dyDescent="0.35">
      <c r="E3" s="82" t="s">
        <v>134</v>
      </c>
      <c r="F3" s="37">
        <f>SUBTOTAL(9,F6:F1048576)</f>
        <v>145</v>
      </c>
      <c r="G3" s="37">
        <f>SUBTOTAL(9,G6:G1048576)</f>
        <v>34050.096078746938</v>
      </c>
      <c r="H3" s="38">
        <f>IF(M3=0,0,G3/M3)</f>
        <v>6.0261572080123248E-2</v>
      </c>
      <c r="I3" s="37">
        <f>SUBTOTAL(9,I6:I1048576)</f>
        <v>3070.4</v>
      </c>
      <c r="J3" s="37">
        <f>SUBTOTAL(9,J6:J1048576)</f>
        <v>530988.20118761435</v>
      </c>
      <c r="K3" s="38">
        <f>IF(M3=0,0,J3/M3)</f>
        <v>0.93973842791987672</v>
      </c>
      <c r="L3" s="37">
        <f>SUBTOTAL(9,L6:L1048576)</f>
        <v>3215.4</v>
      </c>
      <c r="M3" s="39">
        <f>SUBTOTAL(9,M6:M1048576)</f>
        <v>565038.2972663613</v>
      </c>
    </row>
    <row r="4" spans="1:13" ht="14.4" customHeight="1" thickBot="1" x14ac:dyDescent="0.35">
      <c r="A4" s="35"/>
      <c r="B4" s="35"/>
      <c r="C4" s="35"/>
      <c r="D4" s="35"/>
      <c r="E4" s="36"/>
      <c r="F4" s="463" t="s">
        <v>136</v>
      </c>
      <c r="G4" s="464"/>
      <c r="H4" s="465"/>
      <c r="I4" s="466" t="s">
        <v>135</v>
      </c>
      <c r="J4" s="464"/>
      <c r="K4" s="465"/>
      <c r="L4" s="467" t="s">
        <v>3</v>
      </c>
      <c r="M4" s="468"/>
    </row>
    <row r="5" spans="1:13" ht="14.4" customHeight="1" thickBot="1" x14ac:dyDescent="0.35">
      <c r="A5" s="605" t="s">
        <v>137</v>
      </c>
      <c r="B5" s="623" t="s">
        <v>138</v>
      </c>
      <c r="C5" s="623" t="s">
        <v>65</v>
      </c>
      <c r="D5" s="623" t="s">
        <v>139</v>
      </c>
      <c r="E5" s="623" t="s">
        <v>140</v>
      </c>
      <c r="F5" s="624" t="s">
        <v>28</v>
      </c>
      <c r="G5" s="624" t="s">
        <v>14</v>
      </c>
      <c r="H5" s="607" t="s">
        <v>141</v>
      </c>
      <c r="I5" s="606" t="s">
        <v>28</v>
      </c>
      <c r="J5" s="624" t="s">
        <v>14</v>
      </c>
      <c r="K5" s="607" t="s">
        <v>141</v>
      </c>
      <c r="L5" s="606" t="s">
        <v>28</v>
      </c>
      <c r="M5" s="625" t="s">
        <v>14</v>
      </c>
    </row>
    <row r="6" spans="1:13" ht="14.4" customHeight="1" x14ac:dyDescent="0.3">
      <c r="A6" s="587" t="s">
        <v>522</v>
      </c>
      <c r="B6" s="588" t="s">
        <v>2247</v>
      </c>
      <c r="C6" s="588" t="s">
        <v>1427</v>
      </c>
      <c r="D6" s="588" t="s">
        <v>1277</v>
      </c>
      <c r="E6" s="588" t="s">
        <v>2248</v>
      </c>
      <c r="F6" s="591"/>
      <c r="G6" s="591"/>
      <c r="H6" s="609">
        <v>0</v>
      </c>
      <c r="I6" s="591">
        <v>2</v>
      </c>
      <c r="J6" s="591">
        <v>502.1309503263426</v>
      </c>
      <c r="K6" s="609">
        <v>1</v>
      </c>
      <c r="L6" s="591">
        <v>2</v>
      </c>
      <c r="M6" s="592">
        <v>502.1309503263426</v>
      </c>
    </row>
    <row r="7" spans="1:13" ht="14.4" customHeight="1" x14ac:dyDescent="0.3">
      <c r="A7" s="593" t="s">
        <v>522</v>
      </c>
      <c r="B7" s="594" t="s">
        <v>2247</v>
      </c>
      <c r="C7" s="594" t="s">
        <v>1273</v>
      </c>
      <c r="D7" s="594" t="s">
        <v>1210</v>
      </c>
      <c r="E7" s="594" t="s">
        <v>2249</v>
      </c>
      <c r="F7" s="597"/>
      <c r="G7" s="597"/>
      <c r="H7" s="610">
        <v>0</v>
      </c>
      <c r="I7" s="597">
        <v>4</v>
      </c>
      <c r="J7" s="597">
        <v>146.97999999999999</v>
      </c>
      <c r="K7" s="610">
        <v>1</v>
      </c>
      <c r="L7" s="597">
        <v>4</v>
      </c>
      <c r="M7" s="598">
        <v>146.97999999999999</v>
      </c>
    </row>
    <row r="8" spans="1:13" ht="14.4" customHeight="1" x14ac:dyDescent="0.3">
      <c r="A8" s="593" t="s">
        <v>522</v>
      </c>
      <c r="B8" s="594" t="s">
        <v>2247</v>
      </c>
      <c r="C8" s="594" t="s">
        <v>1209</v>
      </c>
      <c r="D8" s="594" t="s">
        <v>1210</v>
      </c>
      <c r="E8" s="594" t="s">
        <v>1211</v>
      </c>
      <c r="F8" s="597"/>
      <c r="G8" s="597"/>
      <c r="H8" s="610">
        <v>0</v>
      </c>
      <c r="I8" s="597">
        <v>1</v>
      </c>
      <c r="J8" s="597">
        <v>128.01</v>
      </c>
      <c r="K8" s="610">
        <v>1</v>
      </c>
      <c r="L8" s="597">
        <v>1</v>
      </c>
      <c r="M8" s="598">
        <v>128.01</v>
      </c>
    </row>
    <row r="9" spans="1:13" ht="14.4" customHeight="1" x14ac:dyDescent="0.3">
      <c r="A9" s="593" t="s">
        <v>522</v>
      </c>
      <c r="B9" s="594" t="s">
        <v>2247</v>
      </c>
      <c r="C9" s="594" t="s">
        <v>1276</v>
      </c>
      <c r="D9" s="594" t="s">
        <v>1277</v>
      </c>
      <c r="E9" s="594" t="s">
        <v>2250</v>
      </c>
      <c r="F9" s="597"/>
      <c r="G9" s="597"/>
      <c r="H9" s="610">
        <v>0</v>
      </c>
      <c r="I9" s="597">
        <v>34</v>
      </c>
      <c r="J9" s="597">
        <v>2498.4982834678858</v>
      </c>
      <c r="K9" s="610">
        <v>1</v>
      </c>
      <c r="L9" s="597">
        <v>34</v>
      </c>
      <c r="M9" s="598">
        <v>2498.4982834678858</v>
      </c>
    </row>
    <row r="10" spans="1:13" ht="14.4" customHeight="1" x14ac:dyDescent="0.3">
      <c r="A10" s="593" t="s">
        <v>522</v>
      </c>
      <c r="B10" s="594" t="s">
        <v>2247</v>
      </c>
      <c r="C10" s="594" t="s">
        <v>1379</v>
      </c>
      <c r="D10" s="594" t="s">
        <v>1380</v>
      </c>
      <c r="E10" s="594" t="s">
        <v>1381</v>
      </c>
      <c r="F10" s="597"/>
      <c r="G10" s="597"/>
      <c r="H10" s="610">
        <v>0</v>
      </c>
      <c r="I10" s="597">
        <v>12</v>
      </c>
      <c r="J10" s="597">
        <v>850.91999999999985</v>
      </c>
      <c r="K10" s="610">
        <v>1</v>
      </c>
      <c r="L10" s="597">
        <v>12</v>
      </c>
      <c r="M10" s="598">
        <v>850.91999999999985</v>
      </c>
    </row>
    <row r="11" spans="1:13" ht="14.4" customHeight="1" x14ac:dyDescent="0.3">
      <c r="A11" s="593" t="s">
        <v>522</v>
      </c>
      <c r="B11" s="594" t="s">
        <v>2251</v>
      </c>
      <c r="C11" s="594" t="s">
        <v>1237</v>
      </c>
      <c r="D11" s="594" t="s">
        <v>2252</v>
      </c>
      <c r="E11" s="594" t="s">
        <v>2253</v>
      </c>
      <c r="F11" s="597"/>
      <c r="G11" s="597"/>
      <c r="H11" s="610">
        <v>0</v>
      </c>
      <c r="I11" s="597">
        <v>6</v>
      </c>
      <c r="J11" s="597">
        <v>621.77998705044592</v>
      </c>
      <c r="K11" s="610">
        <v>1</v>
      </c>
      <c r="L11" s="597">
        <v>6</v>
      </c>
      <c r="M11" s="598">
        <v>621.77998705044592</v>
      </c>
    </row>
    <row r="12" spans="1:13" ht="14.4" customHeight="1" x14ac:dyDescent="0.3">
      <c r="A12" s="593" t="s">
        <v>522</v>
      </c>
      <c r="B12" s="594" t="s">
        <v>2251</v>
      </c>
      <c r="C12" s="594" t="s">
        <v>1241</v>
      </c>
      <c r="D12" s="594" t="s">
        <v>2252</v>
      </c>
      <c r="E12" s="594" t="s">
        <v>2254</v>
      </c>
      <c r="F12" s="597"/>
      <c r="G12" s="597"/>
      <c r="H12" s="610">
        <v>0</v>
      </c>
      <c r="I12" s="597">
        <v>2</v>
      </c>
      <c r="J12" s="597">
        <v>354.03999999999996</v>
      </c>
      <c r="K12" s="610">
        <v>1</v>
      </c>
      <c r="L12" s="597">
        <v>2</v>
      </c>
      <c r="M12" s="598">
        <v>354.03999999999996</v>
      </c>
    </row>
    <row r="13" spans="1:13" ht="14.4" customHeight="1" x14ac:dyDescent="0.3">
      <c r="A13" s="593" t="s">
        <v>522</v>
      </c>
      <c r="B13" s="594" t="s">
        <v>2255</v>
      </c>
      <c r="C13" s="594" t="s">
        <v>1433</v>
      </c>
      <c r="D13" s="594" t="s">
        <v>1434</v>
      </c>
      <c r="E13" s="594" t="s">
        <v>1435</v>
      </c>
      <c r="F13" s="597"/>
      <c r="G13" s="597"/>
      <c r="H13" s="610">
        <v>0</v>
      </c>
      <c r="I13" s="597">
        <v>1</v>
      </c>
      <c r="J13" s="597">
        <v>128.21</v>
      </c>
      <c r="K13" s="610">
        <v>1</v>
      </c>
      <c r="L13" s="597">
        <v>1</v>
      </c>
      <c r="M13" s="598">
        <v>128.21</v>
      </c>
    </row>
    <row r="14" spans="1:13" ht="14.4" customHeight="1" x14ac:dyDescent="0.3">
      <c r="A14" s="593" t="s">
        <v>522</v>
      </c>
      <c r="B14" s="594" t="s">
        <v>2256</v>
      </c>
      <c r="C14" s="594" t="s">
        <v>1423</v>
      </c>
      <c r="D14" s="594" t="s">
        <v>1424</v>
      </c>
      <c r="E14" s="594" t="s">
        <v>1425</v>
      </c>
      <c r="F14" s="597"/>
      <c r="G14" s="597"/>
      <c r="H14" s="610">
        <v>0</v>
      </c>
      <c r="I14" s="597">
        <v>1</v>
      </c>
      <c r="J14" s="597">
        <v>187.07000000000002</v>
      </c>
      <c r="K14" s="610">
        <v>1</v>
      </c>
      <c r="L14" s="597">
        <v>1</v>
      </c>
      <c r="M14" s="598">
        <v>187.07000000000002</v>
      </c>
    </row>
    <row r="15" spans="1:13" ht="14.4" customHeight="1" x14ac:dyDescent="0.3">
      <c r="A15" s="593" t="s">
        <v>522</v>
      </c>
      <c r="B15" s="594" t="s">
        <v>2256</v>
      </c>
      <c r="C15" s="594" t="s">
        <v>1448</v>
      </c>
      <c r="D15" s="594" t="s">
        <v>1449</v>
      </c>
      <c r="E15" s="594" t="s">
        <v>2257</v>
      </c>
      <c r="F15" s="597"/>
      <c r="G15" s="597"/>
      <c r="H15" s="610">
        <v>0</v>
      </c>
      <c r="I15" s="597">
        <v>1</v>
      </c>
      <c r="J15" s="597">
        <v>1103.0200000000002</v>
      </c>
      <c r="K15" s="610">
        <v>1</v>
      </c>
      <c r="L15" s="597">
        <v>1</v>
      </c>
      <c r="M15" s="598">
        <v>1103.0200000000002</v>
      </c>
    </row>
    <row r="16" spans="1:13" ht="14.4" customHeight="1" x14ac:dyDescent="0.3">
      <c r="A16" s="593" t="s">
        <v>522</v>
      </c>
      <c r="B16" s="594" t="s">
        <v>2258</v>
      </c>
      <c r="C16" s="594" t="s">
        <v>1371</v>
      </c>
      <c r="D16" s="594" t="s">
        <v>1372</v>
      </c>
      <c r="E16" s="594" t="s">
        <v>1373</v>
      </c>
      <c r="F16" s="597"/>
      <c r="G16" s="597"/>
      <c r="H16" s="610">
        <v>0</v>
      </c>
      <c r="I16" s="597">
        <v>4</v>
      </c>
      <c r="J16" s="597">
        <v>292.89999999999998</v>
      </c>
      <c r="K16" s="610">
        <v>1</v>
      </c>
      <c r="L16" s="597">
        <v>4</v>
      </c>
      <c r="M16" s="598">
        <v>292.89999999999998</v>
      </c>
    </row>
    <row r="17" spans="1:13" ht="14.4" customHeight="1" x14ac:dyDescent="0.3">
      <c r="A17" s="593" t="s">
        <v>522</v>
      </c>
      <c r="B17" s="594" t="s">
        <v>2259</v>
      </c>
      <c r="C17" s="594" t="s">
        <v>1363</v>
      </c>
      <c r="D17" s="594" t="s">
        <v>1364</v>
      </c>
      <c r="E17" s="594" t="s">
        <v>1365</v>
      </c>
      <c r="F17" s="597"/>
      <c r="G17" s="597"/>
      <c r="H17" s="610">
        <v>0</v>
      </c>
      <c r="I17" s="597">
        <v>3</v>
      </c>
      <c r="J17" s="597">
        <v>1419.2800000000002</v>
      </c>
      <c r="K17" s="610">
        <v>1</v>
      </c>
      <c r="L17" s="597">
        <v>3</v>
      </c>
      <c r="M17" s="598">
        <v>1419.2800000000002</v>
      </c>
    </row>
    <row r="18" spans="1:13" ht="14.4" customHeight="1" x14ac:dyDescent="0.3">
      <c r="A18" s="593" t="s">
        <v>522</v>
      </c>
      <c r="B18" s="594" t="s">
        <v>2259</v>
      </c>
      <c r="C18" s="594" t="s">
        <v>1406</v>
      </c>
      <c r="D18" s="594" t="s">
        <v>1407</v>
      </c>
      <c r="E18" s="594" t="s">
        <v>1408</v>
      </c>
      <c r="F18" s="597"/>
      <c r="G18" s="597"/>
      <c r="H18" s="610">
        <v>0</v>
      </c>
      <c r="I18" s="597">
        <v>1</v>
      </c>
      <c r="J18" s="597">
        <v>799.86</v>
      </c>
      <c r="K18" s="610">
        <v>1</v>
      </c>
      <c r="L18" s="597">
        <v>1</v>
      </c>
      <c r="M18" s="598">
        <v>799.86</v>
      </c>
    </row>
    <row r="19" spans="1:13" ht="14.4" customHeight="1" x14ac:dyDescent="0.3">
      <c r="A19" s="593" t="s">
        <v>522</v>
      </c>
      <c r="B19" s="594" t="s">
        <v>2260</v>
      </c>
      <c r="C19" s="594" t="s">
        <v>1252</v>
      </c>
      <c r="D19" s="594" t="s">
        <v>1253</v>
      </c>
      <c r="E19" s="594" t="s">
        <v>1254</v>
      </c>
      <c r="F19" s="597"/>
      <c r="G19" s="597"/>
      <c r="H19" s="610">
        <v>0</v>
      </c>
      <c r="I19" s="597">
        <v>1</v>
      </c>
      <c r="J19" s="597">
        <v>801.73</v>
      </c>
      <c r="K19" s="610">
        <v>1</v>
      </c>
      <c r="L19" s="597">
        <v>1</v>
      </c>
      <c r="M19" s="598">
        <v>801.73</v>
      </c>
    </row>
    <row r="20" spans="1:13" ht="14.4" customHeight="1" x14ac:dyDescent="0.3">
      <c r="A20" s="593" t="s">
        <v>522</v>
      </c>
      <c r="B20" s="594" t="s">
        <v>2261</v>
      </c>
      <c r="C20" s="594" t="s">
        <v>1451</v>
      </c>
      <c r="D20" s="594" t="s">
        <v>1452</v>
      </c>
      <c r="E20" s="594" t="s">
        <v>1453</v>
      </c>
      <c r="F20" s="597">
        <v>1</v>
      </c>
      <c r="G20" s="597">
        <v>104.17</v>
      </c>
      <c r="H20" s="610">
        <v>0.2513997490105222</v>
      </c>
      <c r="I20" s="597">
        <v>3</v>
      </c>
      <c r="J20" s="597">
        <v>310.19000000000005</v>
      </c>
      <c r="K20" s="610">
        <v>0.7486002509894778</v>
      </c>
      <c r="L20" s="597">
        <v>4</v>
      </c>
      <c r="M20" s="598">
        <v>414.36000000000007</v>
      </c>
    </row>
    <row r="21" spans="1:13" ht="14.4" customHeight="1" x14ac:dyDescent="0.3">
      <c r="A21" s="593" t="s">
        <v>522</v>
      </c>
      <c r="B21" s="594" t="s">
        <v>2261</v>
      </c>
      <c r="C21" s="594" t="s">
        <v>1287</v>
      </c>
      <c r="D21" s="594" t="s">
        <v>1288</v>
      </c>
      <c r="E21" s="594" t="s">
        <v>2262</v>
      </c>
      <c r="F21" s="597"/>
      <c r="G21" s="597"/>
      <c r="H21" s="610">
        <v>0</v>
      </c>
      <c r="I21" s="597">
        <v>1</v>
      </c>
      <c r="J21" s="597">
        <v>76.64</v>
      </c>
      <c r="K21" s="610">
        <v>1</v>
      </c>
      <c r="L21" s="597">
        <v>1</v>
      </c>
      <c r="M21" s="598">
        <v>76.64</v>
      </c>
    </row>
    <row r="22" spans="1:13" ht="14.4" customHeight="1" x14ac:dyDescent="0.3">
      <c r="A22" s="593" t="s">
        <v>522</v>
      </c>
      <c r="B22" s="594" t="s">
        <v>2261</v>
      </c>
      <c r="C22" s="594" t="s">
        <v>1291</v>
      </c>
      <c r="D22" s="594" t="s">
        <v>1292</v>
      </c>
      <c r="E22" s="594" t="s">
        <v>2263</v>
      </c>
      <c r="F22" s="597"/>
      <c r="G22" s="597"/>
      <c r="H22" s="610">
        <v>0</v>
      </c>
      <c r="I22" s="597">
        <v>2</v>
      </c>
      <c r="J22" s="597">
        <v>196.68</v>
      </c>
      <c r="K22" s="610">
        <v>1</v>
      </c>
      <c r="L22" s="597">
        <v>2</v>
      </c>
      <c r="M22" s="598">
        <v>196.68</v>
      </c>
    </row>
    <row r="23" spans="1:13" ht="14.4" customHeight="1" x14ac:dyDescent="0.3">
      <c r="A23" s="593" t="s">
        <v>522</v>
      </c>
      <c r="B23" s="594" t="s">
        <v>2264</v>
      </c>
      <c r="C23" s="594" t="s">
        <v>1351</v>
      </c>
      <c r="D23" s="594" t="s">
        <v>1352</v>
      </c>
      <c r="E23" s="594" t="s">
        <v>1353</v>
      </c>
      <c r="F23" s="597"/>
      <c r="G23" s="597"/>
      <c r="H23" s="610">
        <v>0</v>
      </c>
      <c r="I23" s="597">
        <v>1</v>
      </c>
      <c r="J23" s="597">
        <v>23.97</v>
      </c>
      <c r="K23" s="610">
        <v>1</v>
      </c>
      <c r="L23" s="597">
        <v>1</v>
      </c>
      <c r="M23" s="598">
        <v>23.97</v>
      </c>
    </row>
    <row r="24" spans="1:13" ht="14.4" customHeight="1" x14ac:dyDescent="0.3">
      <c r="A24" s="593" t="s">
        <v>522</v>
      </c>
      <c r="B24" s="594" t="s">
        <v>2264</v>
      </c>
      <c r="C24" s="594" t="s">
        <v>1347</v>
      </c>
      <c r="D24" s="594" t="s">
        <v>1348</v>
      </c>
      <c r="E24" s="594" t="s">
        <v>1349</v>
      </c>
      <c r="F24" s="597"/>
      <c r="G24" s="597"/>
      <c r="H24" s="610">
        <v>0</v>
      </c>
      <c r="I24" s="597">
        <v>1</v>
      </c>
      <c r="J24" s="597">
        <v>30.589999999999996</v>
      </c>
      <c r="K24" s="610">
        <v>1</v>
      </c>
      <c r="L24" s="597">
        <v>1</v>
      </c>
      <c r="M24" s="598">
        <v>30.589999999999996</v>
      </c>
    </row>
    <row r="25" spans="1:13" ht="14.4" customHeight="1" x14ac:dyDescent="0.3">
      <c r="A25" s="593" t="s">
        <v>522</v>
      </c>
      <c r="B25" s="594" t="s">
        <v>2264</v>
      </c>
      <c r="C25" s="594" t="s">
        <v>549</v>
      </c>
      <c r="D25" s="594" t="s">
        <v>550</v>
      </c>
      <c r="E25" s="594" t="s">
        <v>551</v>
      </c>
      <c r="F25" s="597">
        <v>1</v>
      </c>
      <c r="G25" s="597">
        <v>89.79000000000002</v>
      </c>
      <c r="H25" s="610">
        <v>1</v>
      </c>
      <c r="I25" s="597"/>
      <c r="J25" s="597"/>
      <c r="K25" s="610">
        <v>0</v>
      </c>
      <c r="L25" s="597">
        <v>1</v>
      </c>
      <c r="M25" s="598">
        <v>89.79000000000002</v>
      </c>
    </row>
    <row r="26" spans="1:13" ht="14.4" customHeight="1" x14ac:dyDescent="0.3">
      <c r="A26" s="593" t="s">
        <v>522</v>
      </c>
      <c r="B26" s="594" t="s">
        <v>2265</v>
      </c>
      <c r="C26" s="594" t="s">
        <v>1324</v>
      </c>
      <c r="D26" s="594" t="s">
        <v>1325</v>
      </c>
      <c r="E26" s="594" t="s">
        <v>1326</v>
      </c>
      <c r="F26" s="597"/>
      <c r="G26" s="597"/>
      <c r="H26" s="610">
        <v>0</v>
      </c>
      <c r="I26" s="597">
        <v>1</v>
      </c>
      <c r="J26" s="597">
        <v>98.97</v>
      </c>
      <c r="K26" s="610">
        <v>1</v>
      </c>
      <c r="L26" s="597">
        <v>1</v>
      </c>
      <c r="M26" s="598">
        <v>98.97</v>
      </c>
    </row>
    <row r="27" spans="1:13" ht="14.4" customHeight="1" x14ac:dyDescent="0.3">
      <c r="A27" s="593" t="s">
        <v>522</v>
      </c>
      <c r="B27" s="594" t="s">
        <v>2265</v>
      </c>
      <c r="C27" s="594" t="s">
        <v>1336</v>
      </c>
      <c r="D27" s="594" t="s">
        <v>2266</v>
      </c>
      <c r="E27" s="594" t="s">
        <v>1665</v>
      </c>
      <c r="F27" s="597"/>
      <c r="G27" s="597"/>
      <c r="H27" s="610">
        <v>0</v>
      </c>
      <c r="I27" s="597">
        <v>4</v>
      </c>
      <c r="J27" s="597">
        <v>580.28</v>
      </c>
      <c r="K27" s="610">
        <v>1</v>
      </c>
      <c r="L27" s="597">
        <v>4</v>
      </c>
      <c r="M27" s="598">
        <v>580.28</v>
      </c>
    </row>
    <row r="28" spans="1:13" ht="14.4" customHeight="1" x14ac:dyDescent="0.3">
      <c r="A28" s="593" t="s">
        <v>522</v>
      </c>
      <c r="B28" s="594" t="s">
        <v>2267</v>
      </c>
      <c r="C28" s="594" t="s">
        <v>1410</v>
      </c>
      <c r="D28" s="594" t="s">
        <v>1257</v>
      </c>
      <c r="E28" s="594" t="s">
        <v>1411</v>
      </c>
      <c r="F28" s="597"/>
      <c r="G28" s="597"/>
      <c r="H28" s="610">
        <v>0</v>
      </c>
      <c r="I28" s="597">
        <v>42</v>
      </c>
      <c r="J28" s="597">
        <v>14972.985424455896</v>
      </c>
      <c r="K28" s="610">
        <v>1</v>
      </c>
      <c r="L28" s="597">
        <v>42</v>
      </c>
      <c r="M28" s="598">
        <v>14972.985424455896</v>
      </c>
    </row>
    <row r="29" spans="1:13" ht="14.4" customHeight="1" x14ac:dyDescent="0.3">
      <c r="A29" s="593" t="s">
        <v>522</v>
      </c>
      <c r="B29" s="594" t="s">
        <v>2267</v>
      </c>
      <c r="C29" s="594" t="s">
        <v>1413</v>
      </c>
      <c r="D29" s="594" t="s">
        <v>1257</v>
      </c>
      <c r="E29" s="594" t="s">
        <v>1414</v>
      </c>
      <c r="F29" s="597"/>
      <c r="G29" s="597"/>
      <c r="H29" s="610">
        <v>0</v>
      </c>
      <c r="I29" s="597">
        <v>26</v>
      </c>
      <c r="J29" s="597">
        <v>10763.999115093015</v>
      </c>
      <c r="K29" s="610">
        <v>1</v>
      </c>
      <c r="L29" s="597">
        <v>26</v>
      </c>
      <c r="M29" s="598">
        <v>10763.999115093015</v>
      </c>
    </row>
    <row r="30" spans="1:13" ht="14.4" customHeight="1" x14ac:dyDescent="0.3">
      <c r="A30" s="593" t="s">
        <v>522</v>
      </c>
      <c r="B30" s="594" t="s">
        <v>2267</v>
      </c>
      <c r="C30" s="594" t="s">
        <v>1256</v>
      </c>
      <c r="D30" s="594" t="s">
        <v>1257</v>
      </c>
      <c r="E30" s="594" t="s">
        <v>1258</v>
      </c>
      <c r="F30" s="597"/>
      <c r="G30" s="597"/>
      <c r="H30" s="610">
        <v>0</v>
      </c>
      <c r="I30" s="597">
        <v>17</v>
      </c>
      <c r="J30" s="597">
        <v>8367.3950082754563</v>
      </c>
      <c r="K30" s="610">
        <v>1</v>
      </c>
      <c r="L30" s="597">
        <v>17</v>
      </c>
      <c r="M30" s="598">
        <v>8367.3950082754563</v>
      </c>
    </row>
    <row r="31" spans="1:13" ht="14.4" customHeight="1" x14ac:dyDescent="0.3">
      <c r="A31" s="593" t="s">
        <v>522</v>
      </c>
      <c r="B31" s="594" t="s">
        <v>2267</v>
      </c>
      <c r="C31" s="594" t="s">
        <v>1260</v>
      </c>
      <c r="D31" s="594" t="s">
        <v>1257</v>
      </c>
      <c r="E31" s="594" t="s">
        <v>1261</v>
      </c>
      <c r="F31" s="597"/>
      <c r="G31" s="597"/>
      <c r="H31" s="610">
        <v>0</v>
      </c>
      <c r="I31" s="597">
        <v>6</v>
      </c>
      <c r="J31" s="597">
        <v>5657.9979843785313</v>
      </c>
      <c r="K31" s="610">
        <v>1</v>
      </c>
      <c r="L31" s="597">
        <v>6</v>
      </c>
      <c r="M31" s="598">
        <v>5657.9979843785313</v>
      </c>
    </row>
    <row r="32" spans="1:13" ht="14.4" customHeight="1" x14ac:dyDescent="0.3">
      <c r="A32" s="593" t="s">
        <v>522</v>
      </c>
      <c r="B32" s="594" t="s">
        <v>2267</v>
      </c>
      <c r="C32" s="594" t="s">
        <v>1263</v>
      </c>
      <c r="D32" s="594" t="s">
        <v>1257</v>
      </c>
      <c r="E32" s="594" t="s">
        <v>1264</v>
      </c>
      <c r="F32" s="597"/>
      <c r="G32" s="597"/>
      <c r="H32" s="610">
        <v>0</v>
      </c>
      <c r="I32" s="597">
        <v>1</v>
      </c>
      <c r="J32" s="597">
        <v>1057.4578081678958</v>
      </c>
      <c r="K32" s="610">
        <v>1</v>
      </c>
      <c r="L32" s="597">
        <v>1</v>
      </c>
      <c r="M32" s="598">
        <v>1057.4578081678958</v>
      </c>
    </row>
    <row r="33" spans="1:13" ht="14.4" customHeight="1" x14ac:dyDescent="0.3">
      <c r="A33" s="593" t="s">
        <v>522</v>
      </c>
      <c r="B33" s="594" t="s">
        <v>2267</v>
      </c>
      <c r="C33" s="594" t="s">
        <v>1303</v>
      </c>
      <c r="D33" s="594" t="s">
        <v>1304</v>
      </c>
      <c r="E33" s="594" t="s">
        <v>1258</v>
      </c>
      <c r="F33" s="597"/>
      <c r="G33" s="597"/>
      <c r="H33" s="610">
        <v>0</v>
      </c>
      <c r="I33" s="597">
        <v>23</v>
      </c>
      <c r="J33" s="597">
        <v>33301.165516064451</v>
      </c>
      <c r="K33" s="610">
        <v>1</v>
      </c>
      <c r="L33" s="597">
        <v>23</v>
      </c>
      <c r="M33" s="598">
        <v>33301.165516064451</v>
      </c>
    </row>
    <row r="34" spans="1:13" ht="14.4" customHeight="1" x14ac:dyDescent="0.3">
      <c r="A34" s="593" t="s">
        <v>522</v>
      </c>
      <c r="B34" s="594" t="s">
        <v>2267</v>
      </c>
      <c r="C34" s="594" t="s">
        <v>1307</v>
      </c>
      <c r="D34" s="594" t="s">
        <v>1304</v>
      </c>
      <c r="E34" s="594" t="s">
        <v>1261</v>
      </c>
      <c r="F34" s="597"/>
      <c r="G34" s="597"/>
      <c r="H34" s="610">
        <v>0</v>
      </c>
      <c r="I34" s="597">
        <v>9</v>
      </c>
      <c r="J34" s="597">
        <v>17675.995929152639</v>
      </c>
      <c r="K34" s="610">
        <v>1</v>
      </c>
      <c r="L34" s="597">
        <v>9</v>
      </c>
      <c r="M34" s="598">
        <v>17675.995929152639</v>
      </c>
    </row>
    <row r="35" spans="1:13" ht="14.4" customHeight="1" x14ac:dyDescent="0.3">
      <c r="A35" s="593" t="s">
        <v>522</v>
      </c>
      <c r="B35" s="594" t="s">
        <v>2267</v>
      </c>
      <c r="C35" s="594" t="s">
        <v>1310</v>
      </c>
      <c r="D35" s="594" t="s">
        <v>1304</v>
      </c>
      <c r="E35" s="594" t="s">
        <v>1264</v>
      </c>
      <c r="F35" s="597"/>
      <c r="G35" s="597"/>
      <c r="H35" s="610">
        <v>0</v>
      </c>
      <c r="I35" s="597">
        <v>4</v>
      </c>
      <c r="J35" s="597">
        <v>9862.7912708012118</v>
      </c>
      <c r="K35" s="610">
        <v>1</v>
      </c>
      <c r="L35" s="597">
        <v>4</v>
      </c>
      <c r="M35" s="598">
        <v>9862.7912708012118</v>
      </c>
    </row>
    <row r="36" spans="1:13" ht="14.4" customHeight="1" x14ac:dyDescent="0.3">
      <c r="A36" s="593" t="s">
        <v>522</v>
      </c>
      <c r="B36" s="594" t="s">
        <v>2268</v>
      </c>
      <c r="C36" s="594" t="s">
        <v>541</v>
      </c>
      <c r="D36" s="594" t="s">
        <v>542</v>
      </c>
      <c r="E36" s="594" t="s">
        <v>543</v>
      </c>
      <c r="F36" s="597">
        <v>11</v>
      </c>
      <c r="G36" s="597">
        <v>1110.2509312822672</v>
      </c>
      <c r="H36" s="610">
        <v>0.64710469550866767</v>
      </c>
      <c r="I36" s="597">
        <v>6</v>
      </c>
      <c r="J36" s="597">
        <v>605.46978437338953</v>
      </c>
      <c r="K36" s="610">
        <v>0.35289530449133227</v>
      </c>
      <c r="L36" s="597">
        <v>17</v>
      </c>
      <c r="M36" s="598">
        <v>1715.7207156556567</v>
      </c>
    </row>
    <row r="37" spans="1:13" ht="14.4" customHeight="1" x14ac:dyDescent="0.3">
      <c r="A37" s="593" t="s">
        <v>522</v>
      </c>
      <c r="B37" s="594" t="s">
        <v>2269</v>
      </c>
      <c r="C37" s="594" t="s">
        <v>1248</v>
      </c>
      <c r="D37" s="594" t="s">
        <v>2270</v>
      </c>
      <c r="E37" s="594" t="s">
        <v>1250</v>
      </c>
      <c r="F37" s="597"/>
      <c r="G37" s="597"/>
      <c r="H37" s="610">
        <v>0</v>
      </c>
      <c r="I37" s="597">
        <v>2</v>
      </c>
      <c r="J37" s="597">
        <v>2482.226970140694</v>
      </c>
      <c r="K37" s="610">
        <v>1</v>
      </c>
      <c r="L37" s="597">
        <v>2</v>
      </c>
      <c r="M37" s="598">
        <v>2482.226970140694</v>
      </c>
    </row>
    <row r="38" spans="1:13" ht="14.4" customHeight="1" x14ac:dyDescent="0.3">
      <c r="A38" s="593" t="s">
        <v>522</v>
      </c>
      <c r="B38" s="594" t="s">
        <v>2271</v>
      </c>
      <c r="C38" s="594" t="s">
        <v>1344</v>
      </c>
      <c r="D38" s="594" t="s">
        <v>1228</v>
      </c>
      <c r="E38" s="594" t="s">
        <v>1345</v>
      </c>
      <c r="F38" s="597"/>
      <c r="G38" s="597"/>
      <c r="H38" s="610">
        <v>0</v>
      </c>
      <c r="I38" s="597">
        <v>80</v>
      </c>
      <c r="J38" s="597">
        <v>10829.539064027857</v>
      </c>
      <c r="K38" s="610">
        <v>1</v>
      </c>
      <c r="L38" s="597">
        <v>80</v>
      </c>
      <c r="M38" s="598">
        <v>10829.539064027857</v>
      </c>
    </row>
    <row r="39" spans="1:13" ht="14.4" customHeight="1" x14ac:dyDescent="0.3">
      <c r="A39" s="593" t="s">
        <v>522</v>
      </c>
      <c r="B39" s="594" t="s">
        <v>2271</v>
      </c>
      <c r="C39" s="594" t="s">
        <v>1227</v>
      </c>
      <c r="D39" s="594" t="s">
        <v>1228</v>
      </c>
      <c r="E39" s="594" t="s">
        <v>2272</v>
      </c>
      <c r="F39" s="597"/>
      <c r="G39" s="597"/>
      <c r="H39" s="610">
        <v>0</v>
      </c>
      <c r="I39" s="597">
        <v>18</v>
      </c>
      <c r="J39" s="597">
        <v>851.30984762283879</v>
      </c>
      <c r="K39" s="610">
        <v>1</v>
      </c>
      <c r="L39" s="597">
        <v>18</v>
      </c>
      <c r="M39" s="598">
        <v>851.30984762283879</v>
      </c>
    </row>
    <row r="40" spans="1:13" ht="14.4" customHeight="1" x14ac:dyDescent="0.3">
      <c r="A40" s="593" t="s">
        <v>522</v>
      </c>
      <c r="B40" s="594" t="s">
        <v>2271</v>
      </c>
      <c r="C40" s="594" t="s">
        <v>1231</v>
      </c>
      <c r="D40" s="594" t="s">
        <v>1228</v>
      </c>
      <c r="E40" s="594" t="s">
        <v>2273</v>
      </c>
      <c r="F40" s="597"/>
      <c r="G40" s="597"/>
      <c r="H40" s="610">
        <v>0</v>
      </c>
      <c r="I40" s="597">
        <v>9</v>
      </c>
      <c r="J40" s="597">
        <v>851.65054430021382</v>
      </c>
      <c r="K40" s="610">
        <v>1</v>
      </c>
      <c r="L40" s="597">
        <v>9</v>
      </c>
      <c r="M40" s="598">
        <v>851.65054430021382</v>
      </c>
    </row>
    <row r="41" spans="1:13" ht="14.4" customHeight="1" x14ac:dyDescent="0.3">
      <c r="A41" s="593" t="s">
        <v>522</v>
      </c>
      <c r="B41" s="594" t="s">
        <v>2274</v>
      </c>
      <c r="C41" s="594" t="s">
        <v>1455</v>
      </c>
      <c r="D41" s="594" t="s">
        <v>1456</v>
      </c>
      <c r="E41" s="594" t="s">
        <v>1457</v>
      </c>
      <c r="F41" s="597"/>
      <c r="G41" s="597"/>
      <c r="H41" s="610">
        <v>0</v>
      </c>
      <c r="I41" s="597">
        <v>1</v>
      </c>
      <c r="J41" s="597">
        <v>408.65</v>
      </c>
      <c r="K41" s="610">
        <v>1</v>
      </c>
      <c r="L41" s="597">
        <v>1</v>
      </c>
      <c r="M41" s="598">
        <v>408.65</v>
      </c>
    </row>
    <row r="42" spans="1:13" ht="14.4" customHeight="1" x14ac:dyDescent="0.3">
      <c r="A42" s="593" t="s">
        <v>522</v>
      </c>
      <c r="B42" s="594" t="s">
        <v>2275</v>
      </c>
      <c r="C42" s="594" t="s">
        <v>933</v>
      </c>
      <c r="D42" s="594" t="s">
        <v>934</v>
      </c>
      <c r="E42" s="594" t="s">
        <v>935</v>
      </c>
      <c r="F42" s="597"/>
      <c r="G42" s="597"/>
      <c r="H42" s="610">
        <v>0</v>
      </c>
      <c r="I42" s="597">
        <v>1</v>
      </c>
      <c r="J42" s="597">
        <v>115.08999999999999</v>
      </c>
      <c r="K42" s="610">
        <v>1</v>
      </c>
      <c r="L42" s="597">
        <v>1</v>
      </c>
      <c r="M42" s="598">
        <v>115.08999999999999</v>
      </c>
    </row>
    <row r="43" spans="1:13" ht="14.4" customHeight="1" x14ac:dyDescent="0.3">
      <c r="A43" s="593" t="s">
        <v>522</v>
      </c>
      <c r="B43" s="594" t="s">
        <v>2276</v>
      </c>
      <c r="C43" s="594" t="s">
        <v>1280</v>
      </c>
      <c r="D43" s="594" t="s">
        <v>1281</v>
      </c>
      <c r="E43" s="594" t="s">
        <v>1282</v>
      </c>
      <c r="F43" s="597"/>
      <c r="G43" s="597"/>
      <c r="H43" s="610">
        <v>0</v>
      </c>
      <c r="I43" s="597">
        <v>2</v>
      </c>
      <c r="J43" s="597">
        <v>159.66</v>
      </c>
      <c r="K43" s="610">
        <v>1</v>
      </c>
      <c r="L43" s="597">
        <v>2</v>
      </c>
      <c r="M43" s="598">
        <v>159.66</v>
      </c>
    </row>
    <row r="44" spans="1:13" ht="14.4" customHeight="1" x14ac:dyDescent="0.3">
      <c r="A44" s="593" t="s">
        <v>522</v>
      </c>
      <c r="B44" s="594" t="s">
        <v>2276</v>
      </c>
      <c r="C44" s="594" t="s">
        <v>1284</v>
      </c>
      <c r="D44" s="594" t="s">
        <v>1281</v>
      </c>
      <c r="E44" s="594" t="s">
        <v>1285</v>
      </c>
      <c r="F44" s="597"/>
      <c r="G44" s="597"/>
      <c r="H44" s="610">
        <v>0</v>
      </c>
      <c r="I44" s="597">
        <v>1</v>
      </c>
      <c r="J44" s="597">
        <v>279.42</v>
      </c>
      <c r="K44" s="610">
        <v>1</v>
      </c>
      <c r="L44" s="597">
        <v>1</v>
      </c>
      <c r="M44" s="598">
        <v>279.42</v>
      </c>
    </row>
    <row r="45" spans="1:13" ht="14.4" customHeight="1" x14ac:dyDescent="0.3">
      <c r="A45" s="593" t="s">
        <v>522</v>
      </c>
      <c r="B45" s="594" t="s">
        <v>2277</v>
      </c>
      <c r="C45" s="594" t="s">
        <v>1269</v>
      </c>
      <c r="D45" s="594" t="s">
        <v>1270</v>
      </c>
      <c r="E45" s="594" t="s">
        <v>1271</v>
      </c>
      <c r="F45" s="597"/>
      <c r="G45" s="597"/>
      <c r="H45" s="610">
        <v>0</v>
      </c>
      <c r="I45" s="597">
        <v>34</v>
      </c>
      <c r="J45" s="597">
        <v>1549.9594141121829</v>
      </c>
      <c r="K45" s="610">
        <v>1</v>
      </c>
      <c r="L45" s="597">
        <v>34</v>
      </c>
      <c r="M45" s="598">
        <v>1549.9594141121829</v>
      </c>
    </row>
    <row r="46" spans="1:13" ht="14.4" customHeight="1" x14ac:dyDescent="0.3">
      <c r="A46" s="593" t="s">
        <v>522</v>
      </c>
      <c r="B46" s="594" t="s">
        <v>2278</v>
      </c>
      <c r="C46" s="594" t="s">
        <v>1416</v>
      </c>
      <c r="D46" s="594" t="s">
        <v>1417</v>
      </c>
      <c r="E46" s="594" t="s">
        <v>1418</v>
      </c>
      <c r="F46" s="597"/>
      <c r="G46" s="597"/>
      <c r="H46" s="610">
        <v>0</v>
      </c>
      <c r="I46" s="597">
        <v>1</v>
      </c>
      <c r="J46" s="597">
        <v>86.849849535352732</v>
      </c>
      <c r="K46" s="610">
        <v>1</v>
      </c>
      <c r="L46" s="597">
        <v>1</v>
      </c>
      <c r="M46" s="598">
        <v>86.849849535352732</v>
      </c>
    </row>
    <row r="47" spans="1:13" ht="14.4" customHeight="1" x14ac:dyDescent="0.3">
      <c r="A47" s="593" t="s">
        <v>522</v>
      </c>
      <c r="B47" s="594" t="s">
        <v>2279</v>
      </c>
      <c r="C47" s="594" t="s">
        <v>952</v>
      </c>
      <c r="D47" s="594" t="s">
        <v>953</v>
      </c>
      <c r="E47" s="594" t="s">
        <v>890</v>
      </c>
      <c r="F47" s="597"/>
      <c r="G47" s="597"/>
      <c r="H47" s="610">
        <v>0</v>
      </c>
      <c r="I47" s="597">
        <v>3</v>
      </c>
      <c r="J47" s="597">
        <v>108.96043967617238</v>
      </c>
      <c r="K47" s="610">
        <v>1</v>
      </c>
      <c r="L47" s="597">
        <v>3</v>
      </c>
      <c r="M47" s="598">
        <v>108.96043967617238</v>
      </c>
    </row>
    <row r="48" spans="1:13" ht="14.4" customHeight="1" x14ac:dyDescent="0.3">
      <c r="A48" s="593" t="s">
        <v>522</v>
      </c>
      <c r="B48" s="594" t="s">
        <v>2280</v>
      </c>
      <c r="C48" s="594" t="s">
        <v>1398</v>
      </c>
      <c r="D48" s="594" t="s">
        <v>1399</v>
      </c>
      <c r="E48" s="594" t="s">
        <v>1400</v>
      </c>
      <c r="F48" s="597"/>
      <c r="G48" s="597"/>
      <c r="H48" s="610">
        <v>0</v>
      </c>
      <c r="I48" s="597">
        <v>7</v>
      </c>
      <c r="J48" s="597">
        <v>290.9602589402034</v>
      </c>
      <c r="K48" s="610">
        <v>1</v>
      </c>
      <c r="L48" s="597">
        <v>7</v>
      </c>
      <c r="M48" s="598">
        <v>290.9602589402034</v>
      </c>
    </row>
    <row r="49" spans="1:13" ht="14.4" customHeight="1" x14ac:dyDescent="0.3">
      <c r="A49" s="593" t="s">
        <v>522</v>
      </c>
      <c r="B49" s="594" t="s">
        <v>2281</v>
      </c>
      <c r="C49" s="594" t="s">
        <v>1074</v>
      </c>
      <c r="D49" s="594" t="s">
        <v>1075</v>
      </c>
      <c r="E49" s="594" t="s">
        <v>2282</v>
      </c>
      <c r="F49" s="597"/>
      <c r="G49" s="597"/>
      <c r="H49" s="610">
        <v>0</v>
      </c>
      <c r="I49" s="597">
        <v>2</v>
      </c>
      <c r="J49" s="597">
        <v>164.52</v>
      </c>
      <c r="K49" s="610">
        <v>1</v>
      </c>
      <c r="L49" s="597">
        <v>2</v>
      </c>
      <c r="M49" s="598">
        <v>164.52</v>
      </c>
    </row>
    <row r="50" spans="1:13" ht="14.4" customHeight="1" x14ac:dyDescent="0.3">
      <c r="A50" s="593" t="s">
        <v>522</v>
      </c>
      <c r="B50" s="594" t="s">
        <v>2283</v>
      </c>
      <c r="C50" s="594" t="s">
        <v>1234</v>
      </c>
      <c r="D50" s="594" t="s">
        <v>2284</v>
      </c>
      <c r="E50" s="594" t="s">
        <v>957</v>
      </c>
      <c r="F50" s="597"/>
      <c r="G50" s="597"/>
      <c r="H50" s="610">
        <v>0</v>
      </c>
      <c r="I50" s="597">
        <v>5</v>
      </c>
      <c r="J50" s="597">
        <v>505.74919201948353</v>
      </c>
      <c r="K50" s="610">
        <v>1</v>
      </c>
      <c r="L50" s="597">
        <v>5</v>
      </c>
      <c r="M50" s="598">
        <v>505.74919201948353</v>
      </c>
    </row>
    <row r="51" spans="1:13" ht="14.4" customHeight="1" x14ac:dyDescent="0.3">
      <c r="A51" s="593" t="s">
        <v>522</v>
      </c>
      <c r="B51" s="594" t="s">
        <v>2283</v>
      </c>
      <c r="C51" s="594" t="s">
        <v>1212</v>
      </c>
      <c r="D51" s="594" t="s">
        <v>1213</v>
      </c>
      <c r="E51" s="594" t="s">
        <v>1214</v>
      </c>
      <c r="F51" s="597"/>
      <c r="G51" s="597"/>
      <c r="H51" s="610">
        <v>0</v>
      </c>
      <c r="I51" s="597">
        <v>3</v>
      </c>
      <c r="J51" s="597">
        <v>55.44</v>
      </c>
      <c r="K51" s="610">
        <v>1</v>
      </c>
      <c r="L51" s="597">
        <v>3</v>
      </c>
      <c r="M51" s="598">
        <v>55.44</v>
      </c>
    </row>
    <row r="52" spans="1:13" ht="14.4" customHeight="1" x14ac:dyDescent="0.3">
      <c r="A52" s="593" t="s">
        <v>522</v>
      </c>
      <c r="B52" s="594" t="s">
        <v>2283</v>
      </c>
      <c r="C52" s="594" t="s">
        <v>1215</v>
      </c>
      <c r="D52" s="594" t="s">
        <v>1216</v>
      </c>
      <c r="E52" s="594" t="s">
        <v>1217</v>
      </c>
      <c r="F52" s="597"/>
      <c r="G52" s="597"/>
      <c r="H52" s="610">
        <v>0</v>
      </c>
      <c r="I52" s="597">
        <v>7</v>
      </c>
      <c r="J52" s="597">
        <v>170.60999999999999</v>
      </c>
      <c r="K52" s="610">
        <v>1</v>
      </c>
      <c r="L52" s="597">
        <v>7</v>
      </c>
      <c r="M52" s="598">
        <v>170.60999999999999</v>
      </c>
    </row>
    <row r="53" spans="1:13" ht="14.4" customHeight="1" x14ac:dyDescent="0.3">
      <c r="A53" s="593" t="s">
        <v>522</v>
      </c>
      <c r="B53" s="594" t="s">
        <v>2283</v>
      </c>
      <c r="C53" s="594" t="s">
        <v>1295</v>
      </c>
      <c r="D53" s="594" t="s">
        <v>2285</v>
      </c>
      <c r="E53" s="594" t="s">
        <v>890</v>
      </c>
      <c r="F53" s="597"/>
      <c r="G53" s="597"/>
      <c r="H53" s="610">
        <v>0</v>
      </c>
      <c r="I53" s="597">
        <v>12</v>
      </c>
      <c r="J53" s="597">
        <v>607.11063029531272</v>
      </c>
      <c r="K53" s="610">
        <v>1</v>
      </c>
      <c r="L53" s="597">
        <v>12</v>
      </c>
      <c r="M53" s="598">
        <v>607.11063029531272</v>
      </c>
    </row>
    <row r="54" spans="1:13" ht="14.4" customHeight="1" x14ac:dyDescent="0.3">
      <c r="A54" s="593" t="s">
        <v>522</v>
      </c>
      <c r="B54" s="594" t="s">
        <v>2286</v>
      </c>
      <c r="C54" s="594" t="s">
        <v>1444</v>
      </c>
      <c r="D54" s="594" t="s">
        <v>1445</v>
      </c>
      <c r="E54" s="594" t="s">
        <v>1446</v>
      </c>
      <c r="F54" s="597"/>
      <c r="G54" s="597"/>
      <c r="H54" s="610">
        <v>0</v>
      </c>
      <c r="I54" s="597">
        <v>2</v>
      </c>
      <c r="J54" s="597">
        <v>203.67999999999992</v>
      </c>
      <c r="K54" s="610">
        <v>1</v>
      </c>
      <c r="L54" s="597">
        <v>2</v>
      </c>
      <c r="M54" s="598">
        <v>203.67999999999992</v>
      </c>
    </row>
    <row r="55" spans="1:13" ht="14.4" customHeight="1" x14ac:dyDescent="0.3">
      <c r="A55" s="593" t="s">
        <v>522</v>
      </c>
      <c r="B55" s="594" t="s">
        <v>2286</v>
      </c>
      <c r="C55" s="594" t="s">
        <v>545</v>
      </c>
      <c r="D55" s="594" t="s">
        <v>546</v>
      </c>
      <c r="E55" s="594" t="s">
        <v>1446</v>
      </c>
      <c r="F55" s="597">
        <v>1</v>
      </c>
      <c r="G55" s="597">
        <v>99.96</v>
      </c>
      <c r="H55" s="610">
        <v>1</v>
      </c>
      <c r="I55" s="597"/>
      <c r="J55" s="597"/>
      <c r="K55" s="610">
        <v>0</v>
      </c>
      <c r="L55" s="597">
        <v>1</v>
      </c>
      <c r="M55" s="598">
        <v>99.96</v>
      </c>
    </row>
    <row r="56" spans="1:13" ht="14.4" customHeight="1" x14ac:dyDescent="0.3">
      <c r="A56" s="593" t="s">
        <v>522</v>
      </c>
      <c r="B56" s="594" t="s">
        <v>2287</v>
      </c>
      <c r="C56" s="594" t="s">
        <v>1340</v>
      </c>
      <c r="D56" s="594" t="s">
        <v>1341</v>
      </c>
      <c r="E56" s="594" t="s">
        <v>1342</v>
      </c>
      <c r="F56" s="597"/>
      <c r="G56" s="597"/>
      <c r="H56" s="610">
        <v>0</v>
      </c>
      <c r="I56" s="597">
        <v>1</v>
      </c>
      <c r="J56" s="597">
        <v>83.11</v>
      </c>
      <c r="K56" s="610">
        <v>1</v>
      </c>
      <c r="L56" s="597">
        <v>1</v>
      </c>
      <c r="M56" s="598">
        <v>83.11</v>
      </c>
    </row>
    <row r="57" spans="1:13" ht="14.4" customHeight="1" x14ac:dyDescent="0.3">
      <c r="A57" s="593" t="s">
        <v>522</v>
      </c>
      <c r="B57" s="594" t="s">
        <v>2288</v>
      </c>
      <c r="C57" s="594" t="s">
        <v>1382</v>
      </c>
      <c r="D57" s="594" t="s">
        <v>1383</v>
      </c>
      <c r="E57" s="594" t="s">
        <v>1384</v>
      </c>
      <c r="F57" s="597"/>
      <c r="G57" s="597"/>
      <c r="H57" s="610">
        <v>0</v>
      </c>
      <c r="I57" s="597">
        <v>2</v>
      </c>
      <c r="J57" s="597">
        <v>215.43977672521484</v>
      </c>
      <c r="K57" s="610">
        <v>1</v>
      </c>
      <c r="L57" s="597">
        <v>2</v>
      </c>
      <c r="M57" s="598">
        <v>215.43977672521484</v>
      </c>
    </row>
    <row r="58" spans="1:13" ht="14.4" customHeight="1" x14ac:dyDescent="0.3">
      <c r="A58" s="593" t="s">
        <v>522</v>
      </c>
      <c r="B58" s="594" t="s">
        <v>2289</v>
      </c>
      <c r="C58" s="594" t="s">
        <v>1437</v>
      </c>
      <c r="D58" s="594" t="s">
        <v>1438</v>
      </c>
      <c r="E58" s="594" t="s">
        <v>1130</v>
      </c>
      <c r="F58" s="597"/>
      <c r="G58" s="597"/>
      <c r="H58" s="610">
        <v>0</v>
      </c>
      <c r="I58" s="597">
        <v>1</v>
      </c>
      <c r="J58" s="597">
        <v>135.44999999999999</v>
      </c>
      <c r="K58" s="610">
        <v>1</v>
      </c>
      <c r="L58" s="597">
        <v>1</v>
      </c>
      <c r="M58" s="598">
        <v>135.44999999999999</v>
      </c>
    </row>
    <row r="59" spans="1:13" ht="14.4" customHeight="1" x14ac:dyDescent="0.3">
      <c r="A59" s="593" t="s">
        <v>522</v>
      </c>
      <c r="B59" s="594" t="s">
        <v>2290</v>
      </c>
      <c r="C59" s="594" t="s">
        <v>1355</v>
      </c>
      <c r="D59" s="594" t="s">
        <v>1356</v>
      </c>
      <c r="E59" s="594" t="s">
        <v>1357</v>
      </c>
      <c r="F59" s="597"/>
      <c r="G59" s="597"/>
      <c r="H59" s="610">
        <v>0</v>
      </c>
      <c r="I59" s="597">
        <v>1</v>
      </c>
      <c r="J59" s="597">
        <v>63.87</v>
      </c>
      <c r="K59" s="610">
        <v>1</v>
      </c>
      <c r="L59" s="597">
        <v>1</v>
      </c>
      <c r="M59" s="598">
        <v>63.87</v>
      </c>
    </row>
    <row r="60" spans="1:13" ht="14.4" customHeight="1" x14ac:dyDescent="0.3">
      <c r="A60" s="593" t="s">
        <v>522</v>
      </c>
      <c r="B60" s="594" t="s">
        <v>2291</v>
      </c>
      <c r="C60" s="594" t="s">
        <v>1328</v>
      </c>
      <c r="D60" s="594" t="s">
        <v>1333</v>
      </c>
      <c r="E60" s="594" t="s">
        <v>1357</v>
      </c>
      <c r="F60" s="597"/>
      <c r="G60" s="597"/>
      <c r="H60" s="610">
        <v>0</v>
      </c>
      <c r="I60" s="597">
        <v>15</v>
      </c>
      <c r="J60" s="597">
        <v>1469.7899999999997</v>
      </c>
      <c r="K60" s="610">
        <v>1</v>
      </c>
      <c r="L60" s="597">
        <v>15</v>
      </c>
      <c r="M60" s="598">
        <v>1469.7899999999997</v>
      </c>
    </row>
    <row r="61" spans="1:13" ht="14.4" customHeight="1" x14ac:dyDescent="0.3">
      <c r="A61" s="593" t="s">
        <v>522</v>
      </c>
      <c r="B61" s="594" t="s">
        <v>2291</v>
      </c>
      <c r="C61" s="594" t="s">
        <v>1332</v>
      </c>
      <c r="D61" s="594" t="s">
        <v>1333</v>
      </c>
      <c r="E61" s="594" t="s">
        <v>2292</v>
      </c>
      <c r="F61" s="597"/>
      <c r="G61" s="597"/>
      <c r="H61" s="610">
        <v>0</v>
      </c>
      <c r="I61" s="597">
        <v>3</v>
      </c>
      <c r="J61" s="597">
        <v>993.04</v>
      </c>
      <c r="K61" s="610">
        <v>1</v>
      </c>
      <c r="L61" s="597">
        <v>3</v>
      </c>
      <c r="M61" s="598">
        <v>993.04</v>
      </c>
    </row>
    <row r="62" spans="1:13" ht="14.4" customHeight="1" x14ac:dyDescent="0.3">
      <c r="A62" s="593" t="s">
        <v>522</v>
      </c>
      <c r="B62" s="594" t="s">
        <v>2291</v>
      </c>
      <c r="C62" s="594" t="s">
        <v>1386</v>
      </c>
      <c r="D62" s="594" t="s">
        <v>1391</v>
      </c>
      <c r="E62" s="594" t="s">
        <v>2293</v>
      </c>
      <c r="F62" s="597"/>
      <c r="G62" s="597"/>
      <c r="H62" s="610">
        <v>0</v>
      </c>
      <c r="I62" s="597">
        <v>18</v>
      </c>
      <c r="J62" s="597">
        <v>2727.7092660304743</v>
      </c>
      <c r="K62" s="610">
        <v>1</v>
      </c>
      <c r="L62" s="597">
        <v>18</v>
      </c>
      <c r="M62" s="598">
        <v>2727.7092660304743</v>
      </c>
    </row>
    <row r="63" spans="1:13" ht="14.4" customHeight="1" x14ac:dyDescent="0.3">
      <c r="A63" s="593" t="s">
        <v>522</v>
      </c>
      <c r="B63" s="594" t="s">
        <v>2291</v>
      </c>
      <c r="C63" s="594" t="s">
        <v>1390</v>
      </c>
      <c r="D63" s="594" t="s">
        <v>1391</v>
      </c>
      <c r="E63" s="594" t="s">
        <v>2294</v>
      </c>
      <c r="F63" s="597"/>
      <c r="G63" s="597"/>
      <c r="H63" s="610">
        <v>0</v>
      </c>
      <c r="I63" s="597">
        <v>2</v>
      </c>
      <c r="J63" s="597">
        <v>1037.989747904488</v>
      </c>
      <c r="K63" s="610">
        <v>1</v>
      </c>
      <c r="L63" s="597">
        <v>2</v>
      </c>
      <c r="M63" s="598">
        <v>1037.989747904488</v>
      </c>
    </row>
    <row r="64" spans="1:13" ht="14.4" customHeight="1" x14ac:dyDescent="0.3">
      <c r="A64" s="593" t="s">
        <v>522</v>
      </c>
      <c r="B64" s="594" t="s">
        <v>2295</v>
      </c>
      <c r="C64" s="594" t="s">
        <v>1394</v>
      </c>
      <c r="D64" s="594" t="s">
        <v>1395</v>
      </c>
      <c r="E64" s="594" t="s">
        <v>1396</v>
      </c>
      <c r="F64" s="597"/>
      <c r="G64" s="597"/>
      <c r="H64" s="610">
        <v>0</v>
      </c>
      <c r="I64" s="597">
        <v>2</v>
      </c>
      <c r="J64" s="597">
        <v>1502.0198345409767</v>
      </c>
      <c r="K64" s="610">
        <v>1</v>
      </c>
      <c r="L64" s="597">
        <v>2</v>
      </c>
      <c r="M64" s="598">
        <v>1502.0198345409767</v>
      </c>
    </row>
    <row r="65" spans="1:13" ht="14.4" customHeight="1" x14ac:dyDescent="0.3">
      <c r="A65" s="593" t="s">
        <v>522</v>
      </c>
      <c r="B65" s="594" t="s">
        <v>2296</v>
      </c>
      <c r="C65" s="594" t="s">
        <v>1420</v>
      </c>
      <c r="D65" s="594" t="s">
        <v>1421</v>
      </c>
      <c r="E65" s="594" t="s">
        <v>1130</v>
      </c>
      <c r="F65" s="597"/>
      <c r="G65" s="597"/>
      <c r="H65" s="610">
        <v>0</v>
      </c>
      <c r="I65" s="597">
        <v>1</v>
      </c>
      <c r="J65" s="597">
        <v>609.33000000000004</v>
      </c>
      <c r="K65" s="610">
        <v>1</v>
      </c>
      <c r="L65" s="597">
        <v>1</v>
      </c>
      <c r="M65" s="598">
        <v>609.33000000000004</v>
      </c>
    </row>
    <row r="66" spans="1:13" ht="14.4" customHeight="1" x14ac:dyDescent="0.3">
      <c r="A66" s="593" t="s">
        <v>522</v>
      </c>
      <c r="B66" s="594" t="s">
        <v>2297</v>
      </c>
      <c r="C66" s="594" t="s">
        <v>1375</v>
      </c>
      <c r="D66" s="594" t="s">
        <v>1376</v>
      </c>
      <c r="E66" s="594" t="s">
        <v>1377</v>
      </c>
      <c r="F66" s="597"/>
      <c r="G66" s="597"/>
      <c r="H66" s="610">
        <v>0</v>
      </c>
      <c r="I66" s="597">
        <v>1</v>
      </c>
      <c r="J66" s="597">
        <v>376.42874875683401</v>
      </c>
      <c r="K66" s="610">
        <v>1</v>
      </c>
      <c r="L66" s="597">
        <v>1</v>
      </c>
      <c r="M66" s="598">
        <v>376.42874875683401</v>
      </c>
    </row>
    <row r="67" spans="1:13" ht="14.4" customHeight="1" x14ac:dyDescent="0.3">
      <c r="A67" s="593" t="s">
        <v>522</v>
      </c>
      <c r="B67" s="594" t="s">
        <v>2298</v>
      </c>
      <c r="C67" s="594" t="s">
        <v>1219</v>
      </c>
      <c r="D67" s="594" t="s">
        <v>2299</v>
      </c>
      <c r="E67" s="594" t="s">
        <v>2300</v>
      </c>
      <c r="F67" s="597"/>
      <c r="G67" s="597"/>
      <c r="H67" s="610">
        <v>0</v>
      </c>
      <c r="I67" s="597">
        <v>22</v>
      </c>
      <c r="J67" s="597">
        <v>799.25980981613202</v>
      </c>
      <c r="K67" s="610">
        <v>1</v>
      </c>
      <c r="L67" s="597">
        <v>22</v>
      </c>
      <c r="M67" s="598">
        <v>799.25980981613202</v>
      </c>
    </row>
    <row r="68" spans="1:13" ht="14.4" customHeight="1" x14ac:dyDescent="0.3">
      <c r="A68" s="593" t="s">
        <v>522</v>
      </c>
      <c r="B68" s="594" t="s">
        <v>2301</v>
      </c>
      <c r="C68" s="594" t="s">
        <v>552</v>
      </c>
      <c r="D68" s="594" t="s">
        <v>553</v>
      </c>
      <c r="E68" s="594" t="s">
        <v>554</v>
      </c>
      <c r="F68" s="597">
        <v>1</v>
      </c>
      <c r="G68" s="597">
        <v>64.86</v>
      </c>
      <c r="H68" s="610">
        <v>1</v>
      </c>
      <c r="I68" s="597"/>
      <c r="J68" s="597"/>
      <c r="K68" s="610">
        <v>0</v>
      </c>
      <c r="L68" s="597">
        <v>1</v>
      </c>
      <c r="M68" s="598">
        <v>64.86</v>
      </c>
    </row>
    <row r="69" spans="1:13" ht="14.4" customHeight="1" x14ac:dyDescent="0.3">
      <c r="A69" s="593" t="s">
        <v>522</v>
      </c>
      <c r="B69" s="594" t="s">
        <v>2301</v>
      </c>
      <c r="C69" s="594" t="s">
        <v>1266</v>
      </c>
      <c r="D69" s="594" t="s">
        <v>1267</v>
      </c>
      <c r="E69" s="594" t="s">
        <v>2302</v>
      </c>
      <c r="F69" s="597"/>
      <c r="G69" s="597"/>
      <c r="H69" s="610">
        <v>0</v>
      </c>
      <c r="I69" s="597">
        <v>2</v>
      </c>
      <c r="J69" s="597">
        <v>124.1</v>
      </c>
      <c r="K69" s="610">
        <v>1</v>
      </c>
      <c r="L69" s="597">
        <v>2</v>
      </c>
      <c r="M69" s="598">
        <v>124.1</v>
      </c>
    </row>
    <row r="70" spans="1:13" ht="14.4" customHeight="1" x14ac:dyDescent="0.3">
      <c r="A70" s="593" t="s">
        <v>522</v>
      </c>
      <c r="B70" s="594" t="s">
        <v>2303</v>
      </c>
      <c r="C70" s="594" t="s">
        <v>1537</v>
      </c>
      <c r="D70" s="594" t="s">
        <v>1495</v>
      </c>
      <c r="E70" s="594" t="s">
        <v>1538</v>
      </c>
      <c r="F70" s="597"/>
      <c r="G70" s="597"/>
      <c r="H70" s="610">
        <v>0</v>
      </c>
      <c r="I70" s="597">
        <v>285</v>
      </c>
      <c r="J70" s="597">
        <v>13065.612059792795</v>
      </c>
      <c r="K70" s="610">
        <v>1</v>
      </c>
      <c r="L70" s="597">
        <v>285</v>
      </c>
      <c r="M70" s="598">
        <v>13065.612059792795</v>
      </c>
    </row>
    <row r="71" spans="1:13" ht="14.4" customHeight="1" x14ac:dyDescent="0.3">
      <c r="A71" s="593" t="s">
        <v>522</v>
      </c>
      <c r="B71" s="594" t="s">
        <v>2304</v>
      </c>
      <c r="C71" s="594" t="s">
        <v>1529</v>
      </c>
      <c r="D71" s="594" t="s">
        <v>2305</v>
      </c>
      <c r="E71" s="594" t="s">
        <v>2306</v>
      </c>
      <c r="F71" s="597"/>
      <c r="G71" s="597"/>
      <c r="H71" s="610">
        <v>0</v>
      </c>
      <c r="I71" s="597">
        <v>15</v>
      </c>
      <c r="J71" s="597">
        <v>2440.7999999999997</v>
      </c>
      <c r="K71" s="610">
        <v>1</v>
      </c>
      <c r="L71" s="597">
        <v>15</v>
      </c>
      <c r="M71" s="598">
        <v>2440.7999999999997</v>
      </c>
    </row>
    <row r="72" spans="1:13" ht="14.4" customHeight="1" x14ac:dyDescent="0.3">
      <c r="A72" s="593" t="s">
        <v>522</v>
      </c>
      <c r="B72" s="594" t="s">
        <v>2304</v>
      </c>
      <c r="C72" s="594" t="s">
        <v>1558</v>
      </c>
      <c r="D72" s="594" t="s">
        <v>2307</v>
      </c>
      <c r="E72" s="594" t="s">
        <v>2308</v>
      </c>
      <c r="F72" s="597"/>
      <c r="G72" s="597"/>
      <c r="H72" s="610">
        <v>0</v>
      </c>
      <c r="I72" s="597">
        <v>40</v>
      </c>
      <c r="J72" s="597">
        <v>4222.3595565867017</v>
      </c>
      <c r="K72" s="610">
        <v>1</v>
      </c>
      <c r="L72" s="597">
        <v>40</v>
      </c>
      <c r="M72" s="598">
        <v>4222.3595565867017</v>
      </c>
    </row>
    <row r="73" spans="1:13" ht="14.4" customHeight="1" x14ac:dyDescent="0.3">
      <c r="A73" s="593" t="s">
        <v>522</v>
      </c>
      <c r="B73" s="594" t="s">
        <v>2309</v>
      </c>
      <c r="C73" s="594" t="s">
        <v>1555</v>
      </c>
      <c r="D73" s="594" t="s">
        <v>1556</v>
      </c>
      <c r="E73" s="594" t="s">
        <v>2310</v>
      </c>
      <c r="F73" s="597"/>
      <c r="G73" s="597"/>
      <c r="H73" s="610">
        <v>0</v>
      </c>
      <c r="I73" s="597">
        <v>40.399999999999991</v>
      </c>
      <c r="J73" s="597">
        <v>8483.2792882145677</v>
      </c>
      <c r="K73" s="610">
        <v>1</v>
      </c>
      <c r="L73" s="597">
        <v>40.399999999999991</v>
      </c>
      <c r="M73" s="598">
        <v>8483.2792882145677</v>
      </c>
    </row>
    <row r="74" spans="1:13" ht="14.4" customHeight="1" x14ac:dyDescent="0.3">
      <c r="A74" s="593" t="s">
        <v>522</v>
      </c>
      <c r="B74" s="594" t="s">
        <v>2311</v>
      </c>
      <c r="C74" s="594" t="s">
        <v>1540</v>
      </c>
      <c r="D74" s="594" t="s">
        <v>1541</v>
      </c>
      <c r="E74" s="594" t="s">
        <v>2312</v>
      </c>
      <c r="F74" s="597"/>
      <c r="G74" s="597"/>
      <c r="H74" s="610">
        <v>0</v>
      </c>
      <c r="I74" s="597">
        <v>2</v>
      </c>
      <c r="J74" s="597">
        <v>276.17948923092456</v>
      </c>
      <c r="K74" s="610">
        <v>1</v>
      </c>
      <c r="L74" s="597">
        <v>2</v>
      </c>
      <c r="M74" s="598">
        <v>276.17948923092456</v>
      </c>
    </row>
    <row r="75" spans="1:13" ht="14.4" customHeight="1" x14ac:dyDescent="0.3">
      <c r="A75" s="593" t="s">
        <v>522</v>
      </c>
      <c r="B75" s="594" t="s">
        <v>2311</v>
      </c>
      <c r="C75" s="594" t="s">
        <v>1562</v>
      </c>
      <c r="D75" s="594" t="s">
        <v>2313</v>
      </c>
      <c r="E75" s="594" t="s">
        <v>1538</v>
      </c>
      <c r="F75" s="597"/>
      <c r="G75" s="597"/>
      <c r="H75" s="610">
        <v>0</v>
      </c>
      <c r="I75" s="597">
        <v>15</v>
      </c>
      <c r="J75" s="597">
        <v>1128.3</v>
      </c>
      <c r="K75" s="610">
        <v>1</v>
      </c>
      <c r="L75" s="597">
        <v>15</v>
      </c>
      <c r="M75" s="598">
        <v>1128.3</v>
      </c>
    </row>
    <row r="76" spans="1:13" ht="14.4" customHeight="1" x14ac:dyDescent="0.3">
      <c r="A76" s="593" t="s">
        <v>522</v>
      </c>
      <c r="B76" s="594" t="s">
        <v>2314</v>
      </c>
      <c r="C76" s="594" t="s">
        <v>1575</v>
      </c>
      <c r="D76" s="594" t="s">
        <v>1576</v>
      </c>
      <c r="E76" s="594" t="s">
        <v>1577</v>
      </c>
      <c r="F76" s="597"/>
      <c r="G76" s="597"/>
      <c r="H76" s="610">
        <v>0</v>
      </c>
      <c r="I76" s="597">
        <v>2</v>
      </c>
      <c r="J76" s="597">
        <v>2990</v>
      </c>
      <c r="K76" s="610">
        <v>1</v>
      </c>
      <c r="L76" s="597">
        <v>2</v>
      </c>
      <c r="M76" s="598">
        <v>2990</v>
      </c>
    </row>
    <row r="77" spans="1:13" ht="14.4" customHeight="1" x14ac:dyDescent="0.3">
      <c r="A77" s="593" t="s">
        <v>522</v>
      </c>
      <c r="B77" s="594" t="s">
        <v>2315</v>
      </c>
      <c r="C77" s="594" t="s">
        <v>1547</v>
      </c>
      <c r="D77" s="594" t="s">
        <v>1548</v>
      </c>
      <c r="E77" s="594" t="s">
        <v>2316</v>
      </c>
      <c r="F77" s="597"/>
      <c r="G77" s="597"/>
      <c r="H77" s="610">
        <v>0</v>
      </c>
      <c r="I77" s="597">
        <v>2</v>
      </c>
      <c r="J77" s="597">
        <v>306.60000000000002</v>
      </c>
      <c r="K77" s="610">
        <v>1</v>
      </c>
      <c r="L77" s="597">
        <v>2</v>
      </c>
      <c r="M77" s="598">
        <v>306.60000000000002</v>
      </c>
    </row>
    <row r="78" spans="1:13" ht="14.4" customHeight="1" x14ac:dyDescent="0.3">
      <c r="A78" s="593" t="s">
        <v>522</v>
      </c>
      <c r="B78" s="594" t="s">
        <v>2317</v>
      </c>
      <c r="C78" s="594" t="s">
        <v>1569</v>
      </c>
      <c r="D78" s="594" t="s">
        <v>1573</v>
      </c>
      <c r="E78" s="594" t="s">
        <v>2318</v>
      </c>
      <c r="F78" s="597"/>
      <c r="G78" s="597"/>
      <c r="H78" s="610">
        <v>0</v>
      </c>
      <c r="I78" s="597">
        <v>17</v>
      </c>
      <c r="J78" s="597">
        <v>1258</v>
      </c>
      <c r="K78" s="610">
        <v>1</v>
      </c>
      <c r="L78" s="597">
        <v>17</v>
      </c>
      <c r="M78" s="598">
        <v>1258</v>
      </c>
    </row>
    <row r="79" spans="1:13" ht="14.4" customHeight="1" x14ac:dyDescent="0.3">
      <c r="A79" s="593" t="s">
        <v>522</v>
      </c>
      <c r="B79" s="594" t="s">
        <v>2317</v>
      </c>
      <c r="C79" s="594" t="s">
        <v>1533</v>
      </c>
      <c r="D79" s="594" t="s">
        <v>1573</v>
      </c>
      <c r="E79" s="594" t="s">
        <v>2319</v>
      </c>
      <c r="F79" s="597"/>
      <c r="G79" s="597"/>
      <c r="H79" s="610">
        <v>0</v>
      </c>
      <c r="I79" s="597">
        <v>62</v>
      </c>
      <c r="J79" s="597">
        <v>5493.201597004896</v>
      </c>
      <c r="K79" s="610">
        <v>1</v>
      </c>
      <c r="L79" s="597">
        <v>62</v>
      </c>
      <c r="M79" s="598">
        <v>5493.201597004896</v>
      </c>
    </row>
    <row r="80" spans="1:13" ht="14.4" customHeight="1" x14ac:dyDescent="0.3">
      <c r="A80" s="593" t="s">
        <v>522</v>
      </c>
      <c r="B80" s="594" t="s">
        <v>2317</v>
      </c>
      <c r="C80" s="594" t="s">
        <v>1572</v>
      </c>
      <c r="D80" s="594" t="s">
        <v>1573</v>
      </c>
      <c r="E80" s="594" t="s">
        <v>1574</v>
      </c>
      <c r="F80" s="597"/>
      <c r="G80" s="597"/>
      <c r="H80" s="610">
        <v>0</v>
      </c>
      <c r="I80" s="597">
        <v>7</v>
      </c>
      <c r="J80" s="597">
        <v>418.53</v>
      </c>
      <c r="K80" s="610">
        <v>1</v>
      </c>
      <c r="L80" s="597">
        <v>7</v>
      </c>
      <c r="M80" s="598">
        <v>418.53</v>
      </c>
    </row>
    <row r="81" spans="1:13" ht="14.4" customHeight="1" x14ac:dyDescent="0.3">
      <c r="A81" s="593" t="s">
        <v>522</v>
      </c>
      <c r="B81" s="594" t="s">
        <v>2320</v>
      </c>
      <c r="C81" s="594" t="s">
        <v>1566</v>
      </c>
      <c r="D81" s="594" t="s">
        <v>1567</v>
      </c>
      <c r="E81" s="594" t="s">
        <v>2321</v>
      </c>
      <c r="F81" s="597"/>
      <c r="G81" s="597"/>
      <c r="H81" s="610">
        <v>0</v>
      </c>
      <c r="I81" s="597">
        <v>10</v>
      </c>
      <c r="J81" s="597">
        <v>544.29999999999995</v>
      </c>
      <c r="K81" s="610">
        <v>1</v>
      </c>
      <c r="L81" s="597">
        <v>10</v>
      </c>
      <c r="M81" s="598">
        <v>544.29999999999995</v>
      </c>
    </row>
    <row r="82" spans="1:13" ht="14.4" customHeight="1" x14ac:dyDescent="0.3">
      <c r="A82" s="593" t="s">
        <v>522</v>
      </c>
      <c r="B82" s="594" t="s">
        <v>2322</v>
      </c>
      <c r="C82" s="594" t="s">
        <v>1544</v>
      </c>
      <c r="D82" s="594" t="s">
        <v>1545</v>
      </c>
      <c r="E82" s="594" t="s">
        <v>2312</v>
      </c>
      <c r="F82" s="597"/>
      <c r="G82" s="597"/>
      <c r="H82" s="610">
        <v>0</v>
      </c>
      <c r="I82" s="597">
        <v>7</v>
      </c>
      <c r="J82" s="597">
        <v>401.59036589850416</v>
      </c>
      <c r="K82" s="610">
        <v>1</v>
      </c>
      <c r="L82" s="597">
        <v>7</v>
      </c>
      <c r="M82" s="598">
        <v>401.59036589850416</v>
      </c>
    </row>
    <row r="83" spans="1:13" ht="14.4" customHeight="1" x14ac:dyDescent="0.3">
      <c r="A83" s="593" t="s">
        <v>522</v>
      </c>
      <c r="B83" s="594" t="s">
        <v>2322</v>
      </c>
      <c r="C83" s="594" t="s">
        <v>1551</v>
      </c>
      <c r="D83" s="594" t="s">
        <v>2323</v>
      </c>
      <c r="E83" s="594" t="s">
        <v>2321</v>
      </c>
      <c r="F83" s="597"/>
      <c r="G83" s="597"/>
      <c r="H83" s="610">
        <v>0</v>
      </c>
      <c r="I83" s="597">
        <v>48</v>
      </c>
      <c r="J83" s="597">
        <v>3585.6015910623673</v>
      </c>
      <c r="K83" s="610">
        <v>1</v>
      </c>
      <c r="L83" s="597">
        <v>48</v>
      </c>
      <c r="M83" s="598">
        <v>3585.6015910623673</v>
      </c>
    </row>
    <row r="84" spans="1:13" ht="14.4" customHeight="1" x14ac:dyDescent="0.3">
      <c r="A84" s="593" t="s">
        <v>522</v>
      </c>
      <c r="B84" s="594" t="s">
        <v>2324</v>
      </c>
      <c r="C84" s="594" t="s">
        <v>1584</v>
      </c>
      <c r="D84" s="594" t="s">
        <v>2325</v>
      </c>
      <c r="E84" s="594" t="s">
        <v>2326</v>
      </c>
      <c r="F84" s="597"/>
      <c r="G84" s="597"/>
      <c r="H84" s="610">
        <v>0</v>
      </c>
      <c r="I84" s="597">
        <v>10</v>
      </c>
      <c r="J84" s="597">
        <v>315.89999999999998</v>
      </c>
      <c r="K84" s="610">
        <v>1</v>
      </c>
      <c r="L84" s="597">
        <v>10</v>
      </c>
      <c r="M84" s="598">
        <v>315.89999999999998</v>
      </c>
    </row>
    <row r="85" spans="1:13" ht="14.4" customHeight="1" x14ac:dyDescent="0.3">
      <c r="A85" s="593" t="s">
        <v>522</v>
      </c>
      <c r="B85" s="594" t="s">
        <v>2324</v>
      </c>
      <c r="C85" s="594" t="s">
        <v>1587</v>
      </c>
      <c r="D85" s="594" t="s">
        <v>1588</v>
      </c>
      <c r="E85" s="594" t="s">
        <v>2327</v>
      </c>
      <c r="F85" s="597"/>
      <c r="G85" s="597"/>
      <c r="H85" s="610">
        <v>0</v>
      </c>
      <c r="I85" s="597">
        <v>1</v>
      </c>
      <c r="J85" s="597">
        <v>1834.8921499600056</v>
      </c>
      <c r="K85" s="610">
        <v>1</v>
      </c>
      <c r="L85" s="597">
        <v>1</v>
      </c>
      <c r="M85" s="598">
        <v>1834.8921499600056</v>
      </c>
    </row>
    <row r="86" spans="1:13" ht="14.4" customHeight="1" x14ac:dyDescent="0.3">
      <c r="A86" s="593" t="s">
        <v>522</v>
      </c>
      <c r="B86" s="594" t="s">
        <v>2328</v>
      </c>
      <c r="C86" s="594" t="s">
        <v>1223</v>
      </c>
      <c r="D86" s="594" t="s">
        <v>1224</v>
      </c>
      <c r="E86" s="594" t="s">
        <v>2329</v>
      </c>
      <c r="F86" s="597"/>
      <c r="G86" s="597"/>
      <c r="H86" s="610">
        <v>0</v>
      </c>
      <c r="I86" s="597">
        <v>2</v>
      </c>
      <c r="J86" s="597">
        <v>267.71920816069672</v>
      </c>
      <c r="K86" s="610">
        <v>1</v>
      </c>
      <c r="L86" s="597">
        <v>2</v>
      </c>
      <c r="M86" s="598">
        <v>267.71920816069672</v>
      </c>
    </row>
    <row r="87" spans="1:13" ht="14.4" customHeight="1" x14ac:dyDescent="0.3">
      <c r="A87" s="593" t="s">
        <v>522</v>
      </c>
      <c r="B87" s="594" t="s">
        <v>2330</v>
      </c>
      <c r="C87" s="594" t="s">
        <v>1402</v>
      </c>
      <c r="D87" s="594" t="s">
        <v>1403</v>
      </c>
      <c r="E87" s="594" t="s">
        <v>1404</v>
      </c>
      <c r="F87" s="597"/>
      <c r="G87" s="597"/>
      <c r="H87" s="610">
        <v>0</v>
      </c>
      <c r="I87" s="597">
        <v>12</v>
      </c>
      <c r="J87" s="597">
        <v>3196.2000000000003</v>
      </c>
      <c r="K87" s="610">
        <v>1</v>
      </c>
      <c r="L87" s="597">
        <v>12</v>
      </c>
      <c r="M87" s="598">
        <v>3196.2000000000003</v>
      </c>
    </row>
    <row r="88" spans="1:13" ht="14.4" customHeight="1" x14ac:dyDescent="0.3">
      <c r="A88" s="593" t="s">
        <v>522</v>
      </c>
      <c r="B88" s="594" t="s">
        <v>2331</v>
      </c>
      <c r="C88" s="594" t="s">
        <v>1317</v>
      </c>
      <c r="D88" s="594" t="s">
        <v>1318</v>
      </c>
      <c r="E88" s="594" t="s">
        <v>1319</v>
      </c>
      <c r="F88" s="597"/>
      <c r="G88" s="597"/>
      <c r="H88" s="610">
        <v>0</v>
      </c>
      <c r="I88" s="597">
        <v>1</v>
      </c>
      <c r="J88" s="597">
        <v>708.38206427285104</v>
      </c>
      <c r="K88" s="610">
        <v>1</v>
      </c>
      <c r="L88" s="597">
        <v>1</v>
      </c>
      <c r="M88" s="598">
        <v>708.38206427285104</v>
      </c>
    </row>
    <row r="89" spans="1:13" ht="14.4" customHeight="1" x14ac:dyDescent="0.3">
      <c r="A89" s="593" t="s">
        <v>522</v>
      </c>
      <c r="B89" s="594" t="s">
        <v>2332</v>
      </c>
      <c r="C89" s="594" t="s">
        <v>1321</v>
      </c>
      <c r="D89" s="594" t="s">
        <v>2333</v>
      </c>
      <c r="E89" s="594" t="s">
        <v>2334</v>
      </c>
      <c r="F89" s="597"/>
      <c r="G89" s="597"/>
      <c r="H89" s="610">
        <v>0</v>
      </c>
      <c r="I89" s="597">
        <v>12</v>
      </c>
      <c r="J89" s="597">
        <v>567.69129482266123</v>
      </c>
      <c r="K89" s="610">
        <v>1</v>
      </c>
      <c r="L89" s="597">
        <v>12</v>
      </c>
      <c r="M89" s="598">
        <v>567.69129482266123</v>
      </c>
    </row>
    <row r="90" spans="1:13" ht="14.4" customHeight="1" x14ac:dyDescent="0.3">
      <c r="A90" s="593" t="s">
        <v>522</v>
      </c>
      <c r="B90" s="594" t="s">
        <v>2335</v>
      </c>
      <c r="C90" s="594" t="s">
        <v>1440</v>
      </c>
      <c r="D90" s="594" t="s">
        <v>1441</v>
      </c>
      <c r="E90" s="594" t="s">
        <v>2336</v>
      </c>
      <c r="F90" s="597"/>
      <c r="G90" s="597"/>
      <c r="H90" s="610">
        <v>0</v>
      </c>
      <c r="I90" s="597">
        <v>1</v>
      </c>
      <c r="J90" s="597">
        <v>82.72</v>
      </c>
      <c r="K90" s="610">
        <v>1</v>
      </c>
      <c r="L90" s="597">
        <v>1</v>
      </c>
      <c r="M90" s="598">
        <v>82.72</v>
      </c>
    </row>
    <row r="91" spans="1:13" ht="14.4" customHeight="1" x14ac:dyDescent="0.3">
      <c r="A91" s="593" t="s">
        <v>522</v>
      </c>
      <c r="B91" s="594" t="s">
        <v>2335</v>
      </c>
      <c r="C91" s="594" t="s">
        <v>1244</v>
      </c>
      <c r="D91" s="594" t="s">
        <v>1245</v>
      </c>
      <c r="E91" s="594" t="s">
        <v>1246</v>
      </c>
      <c r="F91" s="597"/>
      <c r="G91" s="597"/>
      <c r="H91" s="610">
        <v>0</v>
      </c>
      <c r="I91" s="597">
        <v>25</v>
      </c>
      <c r="J91" s="597">
        <v>3613.25</v>
      </c>
      <c r="K91" s="610">
        <v>1</v>
      </c>
      <c r="L91" s="597">
        <v>25</v>
      </c>
      <c r="M91" s="598">
        <v>3613.25</v>
      </c>
    </row>
    <row r="92" spans="1:13" ht="14.4" customHeight="1" x14ac:dyDescent="0.3">
      <c r="A92" s="593" t="s">
        <v>522</v>
      </c>
      <c r="B92" s="594" t="s">
        <v>2337</v>
      </c>
      <c r="C92" s="594" t="s">
        <v>1359</v>
      </c>
      <c r="D92" s="594" t="s">
        <v>1360</v>
      </c>
      <c r="E92" s="594" t="s">
        <v>2338</v>
      </c>
      <c r="F92" s="597"/>
      <c r="G92" s="597"/>
      <c r="H92" s="610">
        <v>0</v>
      </c>
      <c r="I92" s="597">
        <v>9</v>
      </c>
      <c r="J92" s="597">
        <v>1095.239368308351</v>
      </c>
      <c r="K92" s="610">
        <v>1</v>
      </c>
      <c r="L92" s="597">
        <v>9</v>
      </c>
      <c r="M92" s="598">
        <v>1095.239368308351</v>
      </c>
    </row>
    <row r="93" spans="1:13" ht="14.4" customHeight="1" x14ac:dyDescent="0.3">
      <c r="A93" s="593" t="s">
        <v>522</v>
      </c>
      <c r="B93" s="594" t="s">
        <v>2339</v>
      </c>
      <c r="C93" s="594" t="s">
        <v>1430</v>
      </c>
      <c r="D93" s="594" t="s">
        <v>2340</v>
      </c>
      <c r="E93" s="594" t="s">
        <v>2341</v>
      </c>
      <c r="F93" s="597"/>
      <c r="G93" s="597"/>
      <c r="H93" s="610">
        <v>0</v>
      </c>
      <c r="I93" s="597">
        <v>1</v>
      </c>
      <c r="J93" s="597">
        <v>151.24999999999994</v>
      </c>
      <c r="K93" s="610">
        <v>1</v>
      </c>
      <c r="L93" s="597">
        <v>1</v>
      </c>
      <c r="M93" s="598">
        <v>151.24999999999994</v>
      </c>
    </row>
    <row r="94" spans="1:13" ht="14.4" customHeight="1" x14ac:dyDescent="0.3">
      <c r="A94" s="593" t="s">
        <v>522</v>
      </c>
      <c r="B94" s="594" t="s">
        <v>2342</v>
      </c>
      <c r="C94" s="594" t="s">
        <v>1367</v>
      </c>
      <c r="D94" s="594" t="s">
        <v>1368</v>
      </c>
      <c r="E94" s="594" t="s">
        <v>2343</v>
      </c>
      <c r="F94" s="597"/>
      <c r="G94" s="597"/>
      <c r="H94" s="610">
        <v>0</v>
      </c>
      <c r="I94" s="597">
        <v>7</v>
      </c>
      <c r="J94" s="597">
        <v>369.66957782278547</v>
      </c>
      <c r="K94" s="610">
        <v>1</v>
      </c>
      <c r="L94" s="597">
        <v>7</v>
      </c>
      <c r="M94" s="598">
        <v>369.66957782278547</v>
      </c>
    </row>
    <row r="95" spans="1:13" ht="14.4" customHeight="1" x14ac:dyDescent="0.3">
      <c r="A95" s="593" t="s">
        <v>522</v>
      </c>
      <c r="B95" s="594" t="s">
        <v>2342</v>
      </c>
      <c r="C95" s="594" t="s">
        <v>1299</v>
      </c>
      <c r="D95" s="594" t="s">
        <v>1300</v>
      </c>
      <c r="E95" s="594" t="s">
        <v>1301</v>
      </c>
      <c r="F95" s="597"/>
      <c r="G95" s="597"/>
      <c r="H95" s="610">
        <v>0</v>
      </c>
      <c r="I95" s="597">
        <v>8</v>
      </c>
      <c r="J95" s="597">
        <v>683.83865573645994</v>
      </c>
      <c r="K95" s="610">
        <v>1</v>
      </c>
      <c r="L95" s="597">
        <v>8</v>
      </c>
      <c r="M95" s="598">
        <v>683.83865573645994</v>
      </c>
    </row>
    <row r="96" spans="1:13" ht="14.4" customHeight="1" x14ac:dyDescent="0.3">
      <c r="A96" s="593" t="s">
        <v>522</v>
      </c>
      <c r="B96" s="594" t="s">
        <v>2344</v>
      </c>
      <c r="C96" s="594" t="s">
        <v>1313</v>
      </c>
      <c r="D96" s="594" t="s">
        <v>1314</v>
      </c>
      <c r="E96" s="594" t="s">
        <v>1926</v>
      </c>
      <c r="F96" s="597"/>
      <c r="G96" s="597"/>
      <c r="H96" s="610">
        <v>0</v>
      </c>
      <c r="I96" s="597">
        <v>1</v>
      </c>
      <c r="J96" s="597">
        <v>103.32000000000001</v>
      </c>
      <c r="K96" s="610">
        <v>1</v>
      </c>
      <c r="L96" s="597">
        <v>1</v>
      </c>
      <c r="M96" s="598">
        <v>103.32000000000001</v>
      </c>
    </row>
    <row r="97" spans="1:13" ht="14.4" customHeight="1" x14ac:dyDescent="0.3">
      <c r="A97" s="593" t="s">
        <v>522</v>
      </c>
      <c r="B97" s="594" t="s">
        <v>2345</v>
      </c>
      <c r="C97" s="594" t="s">
        <v>1479</v>
      </c>
      <c r="D97" s="594" t="s">
        <v>1480</v>
      </c>
      <c r="E97" s="594" t="s">
        <v>1477</v>
      </c>
      <c r="F97" s="597"/>
      <c r="G97" s="597"/>
      <c r="H97" s="610">
        <v>0</v>
      </c>
      <c r="I97" s="597">
        <v>4</v>
      </c>
      <c r="J97" s="597">
        <v>717.48000000000013</v>
      </c>
      <c r="K97" s="610">
        <v>1</v>
      </c>
      <c r="L97" s="597">
        <v>4</v>
      </c>
      <c r="M97" s="598">
        <v>717.48000000000013</v>
      </c>
    </row>
    <row r="98" spans="1:13" ht="14.4" customHeight="1" x14ac:dyDescent="0.3">
      <c r="A98" s="593" t="s">
        <v>522</v>
      </c>
      <c r="B98" s="594" t="s">
        <v>2345</v>
      </c>
      <c r="C98" s="594" t="s">
        <v>1469</v>
      </c>
      <c r="D98" s="594" t="s">
        <v>1470</v>
      </c>
      <c r="E98" s="594" t="s">
        <v>1471</v>
      </c>
      <c r="F98" s="597"/>
      <c r="G98" s="597"/>
      <c r="H98" s="610">
        <v>0</v>
      </c>
      <c r="I98" s="597">
        <v>35</v>
      </c>
      <c r="J98" s="597">
        <v>1496.6000000000004</v>
      </c>
      <c r="K98" s="610">
        <v>1</v>
      </c>
      <c r="L98" s="597">
        <v>35</v>
      </c>
      <c r="M98" s="598">
        <v>1496.6000000000004</v>
      </c>
    </row>
    <row r="99" spans="1:13" ht="14.4" customHeight="1" x14ac:dyDescent="0.3">
      <c r="A99" s="593" t="s">
        <v>522</v>
      </c>
      <c r="B99" s="594" t="s">
        <v>2345</v>
      </c>
      <c r="C99" s="594" t="s">
        <v>1473</v>
      </c>
      <c r="D99" s="594" t="s">
        <v>2346</v>
      </c>
      <c r="E99" s="594" t="s">
        <v>1471</v>
      </c>
      <c r="F99" s="597"/>
      <c r="G99" s="597"/>
      <c r="H99" s="610">
        <v>0</v>
      </c>
      <c r="I99" s="597">
        <v>20</v>
      </c>
      <c r="J99" s="597">
        <v>1082.399114253863</v>
      </c>
      <c r="K99" s="610">
        <v>1</v>
      </c>
      <c r="L99" s="597">
        <v>20</v>
      </c>
      <c r="M99" s="598">
        <v>1082.399114253863</v>
      </c>
    </row>
    <row r="100" spans="1:13" ht="14.4" customHeight="1" x14ac:dyDescent="0.3">
      <c r="A100" s="593" t="s">
        <v>522</v>
      </c>
      <c r="B100" s="594" t="s">
        <v>2345</v>
      </c>
      <c r="C100" s="594" t="s">
        <v>1475</v>
      </c>
      <c r="D100" s="594" t="s">
        <v>1476</v>
      </c>
      <c r="E100" s="594" t="s">
        <v>1477</v>
      </c>
      <c r="F100" s="597"/>
      <c r="G100" s="597"/>
      <c r="H100" s="610">
        <v>0</v>
      </c>
      <c r="I100" s="597">
        <v>4</v>
      </c>
      <c r="J100" s="597">
        <v>788.15999999999985</v>
      </c>
      <c r="K100" s="610">
        <v>1</v>
      </c>
      <c r="L100" s="597">
        <v>4</v>
      </c>
      <c r="M100" s="598">
        <v>788.15999999999985</v>
      </c>
    </row>
    <row r="101" spans="1:13" ht="14.4" customHeight="1" x14ac:dyDescent="0.3">
      <c r="A101" s="593" t="s">
        <v>522</v>
      </c>
      <c r="B101" s="594" t="s">
        <v>2345</v>
      </c>
      <c r="C101" s="594" t="s">
        <v>1482</v>
      </c>
      <c r="D101" s="594" t="s">
        <v>1483</v>
      </c>
      <c r="E101" s="594" t="s">
        <v>1484</v>
      </c>
      <c r="F101" s="597"/>
      <c r="G101" s="597"/>
      <c r="H101" s="610">
        <v>0</v>
      </c>
      <c r="I101" s="597">
        <v>1</v>
      </c>
      <c r="J101" s="597">
        <v>148.06999999999996</v>
      </c>
      <c r="K101" s="610">
        <v>1</v>
      </c>
      <c r="L101" s="597">
        <v>1</v>
      </c>
      <c r="M101" s="598">
        <v>148.06999999999996</v>
      </c>
    </row>
    <row r="102" spans="1:13" ht="14.4" customHeight="1" x14ac:dyDescent="0.3">
      <c r="A102" s="593" t="s">
        <v>527</v>
      </c>
      <c r="B102" s="594" t="s">
        <v>2335</v>
      </c>
      <c r="C102" s="594" t="s">
        <v>1244</v>
      </c>
      <c r="D102" s="594" t="s">
        <v>1245</v>
      </c>
      <c r="E102" s="594" t="s">
        <v>1246</v>
      </c>
      <c r="F102" s="597"/>
      <c r="G102" s="597"/>
      <c r="H102" s="610">
        <v>0</v>
      </c>
      <c r="I102" s="597">
        <v>2</v>
      </c>
      <c r="J102" s="597">
        <v>289.05999940531001</v>
      </c>
      <c r="K102" s="610">
        <v>1</v>
      </c>
      <c r="L102" s="597">
        <v>2</v>
      </c>
      <c r="M102" s="598">
        <v>289.05999940531001</v>
      </c>
    </row>
    <row r="103" spans="1:13" ht="14.4" customHeight="1" x14ac:dyDescent="0.3">
      <c r="A103" s="593" t="s">
        <v>530</v>
      </c>
      <c r="B103" s="594" t="s">
        <v>2247</v>
      </c>
      <c r="C103" s="594" t="s">
        <v>1379</v>
      </c>
      <c r="D103" s="594" t="s">
        <v>1380</v>
      </c>
      <c r="E103" s="594" t="s">
        <v>1381</v>
      </c>
      <c r="F103" s="597"/>
      <c r="G103" s="597"/>
      <c r="H103" s="610">
        <v>0</v>
      </c>
      <c r="I103" s="597">
        <v>386</v>
      </c>
      <c r="J103" s="597">
        <v>27388.042872347822</v>
      </c>
      <c r="K103" s="610">
        <v>1</v>
      </c>
      <c r="L103" s="597">
        <v>386</v>
      </c>
      <c r="M103" s="598">
        <v>27388.042872347822</v>
      </c>
    </row>
    <row r="104" spans="1:13" ht="14.4" customHeight="1" x14ac:dyDescent="0.3">
      <c r="A104" s="593" t="s">
        <v>530</v>
      </c>
      <c r="B104" s="594" t="s">
        <v>2256</v>
      </c>
      <c r="C104" s="594" t="s">
        <v>1954</v>
      </c>
      <c r="D104" s="594" t="s">
        <v>1424</v>
      </c>
      <c r="E104" s="594" t="s">
        <v>1955</v>
      </c>
      <c r="F104" s="597"/>
      <c r="G104" s="597"/>
      <c r="H104" s="610">
        <v>0</v>
      </c>
      <c r="I104" s="597">
        <v>15</v>
      </c>
      <c r="J104" s="597">
        <v>5712.9791556680248</v>
      </c>
      <c r="K104" s="610">
        <v>1</v>
      </c>
      <c r="L104" s="597">
        <v>15</v>
      </c>
      <c r="M104" s="598">
        <v>5712.9791556680248</v>
      </c>
    </row>
    <row r="105" spans="1:13" ht="14.4" customHeight="1" x14ac:dyDescent="0.3">
      <c r="A105" s="593" t="s">
        <v>530</v>
      </c>
      <c r="B105" s="594" t="s">
        <v>2258</v>
      </c>
      <c r="C105" s="594" t="s">
        <v>1921</v>
      </c>
      <c r="D105" s="594" t="s">
        <v>1372</v>
      </c>
      <c r="E105" s="594" t="s">
        <v>1922</v>
      </c>
      <c r="F105" s="597"/>
      <c r="G105" s="597"/>
      <c r="H105" s="610">
        <v>0</v>
      </c>
      <c r="I105" s="597">
        <v>3</v>
      </c>
      <c r="J105" s="597">
        <v>348.78</v>
      </c>
      <c r="K105" s="610">
        <v>1</v>
      </c>
      <c r="L105" s="597">
        <v>3</v>
      </c>
      <c r="M105" s="598">
        <v>348.78</v>
      </c>
    </row>
    <row r="106" spans="1:13" ht="14.4" customHeight="1" x14ac:dyDescent="0.3">
      <c r="A106" s="593" t="s">
        <v>530</v>
      </c>
      <c r="B106" s="594" t="s">
        <v>2347</v>
      </c>
      <c r="C106" s="594" t="s">
        <v>1725</v>
      </c>
      <c r="D106" s="594" t="s">
        <v>2348</v>
      </c>
      <c r="E106" s="594" t="s">
        <v>2349</v>
      </c>
      <c r="F106" s="597"/>
      <c r="G106" s="597"/>
      <c r="H106" s="610">
        <v>0</v>
      </c>
      <c r="I106" s="597">
        <v>4</v>
      </c>
      <c r="J106" s="597">
        <v>1557.16</v>
      </c>
      <c r="K106" s="610">
        <v>1</v>
      </c>
      <c r="L106" s="597">
        <v>4</v>
      </c>
      <c r="M106" s="598">
        <v>1557.16</v>
      </c>
    </row>
    <row r="107" spans="1:13" ht="14.4" customHeight="1" x14ac:dyDescent="0.3">
      <c r="A107" s="593" t="s">
        <v>530</v>
      </c>
      <c r="B107" s="594" t="s">
        <v>2265</v>
      </c>
      <c r="C107" s="594" t="s">
        <v>1336</v>
      </c>
      <c r="D107" s="594" t="s">
        <v>2266</v>
      </c>
      <c r="E107" s="594" t="s">
        <v>1665</v>
      </c>
      <c r="F107" s="597"/>
      <c r="G107" s="597"/>
      <c r="H107" s="610">
        <v>0</v>
      </c>
      <c r="I107" s="597">
        <v>1</v>
      </c>
      <c r="J107" s="597">
        <v>145.07000000000002</v>
      </c>
      <c r="K107" s="610">
        <v>1</v>
      </c>
      <c r="L107" s="597">
        <v>1</v>
      </c>
      <c r="M107" s="598">
        <v>145.07000000000002</v>
      </c>
    </row>
    <row r="108" spans="1:13" ht="14.4" customHeight="1" x14ac:dyDescent="0.3">
      <c r="A108" s="593" t="s">
        <v>530</v>
      </c>
      <c r="B108" s="594" t="s">
        <v>2267</v>
      </c>
      <c r="C108" s="594" t="s">
        <v>1410</v>
      </c>
      <c r="D108" s="594" t="s">
        <v>1257</v>
      </c>
      <c r="E108" s="594" t="s">
        <v>1411</v>
      </c>
      <c r="F108" s="597"/>
      <c r="G108" s="597"/>
      <c r="H108" s="610">
        <v>0</v>
      </c>
      <c r="I108" s="597">
        <v>81</v>
      </c>
      <c r="J108" s="597">
        <v>28876.470428090222</v>
      </c>
      <c r="K108" s="610">
        <v>1</v>
      </c>
      <c r="L108" s="597">
        <v>81</v>
      </c>
      <c r="M108" s="598">
        <v>28876.470428090222</v>
      </c>
    </row>
    <row r="109" spans="1:13" ht="14.4" customHeight="1" x14ac:dyDescent="0.3">
      <c r="A109" s="593" t="s">
        <v>530</v>
      </c>
      <c r="B109" s="594" t="s">
        <v>2267</v>
      </c>
      <c r="C109" s="594" t="s">
        <v>1413</v>
      </c>
      <c r="D109" s="594" t="s">
        <v>1257</v>
      </c>
      <c r="E109" s="594" t="s">
        <v>1414</v>
      </c>
      <c r="F109" s="597"/>
      <c r="G109" s="597"/>
      <c r="H109" s="610">
        <v>0</v>
      </c>
      <c r="I109" s="597">
        <v>19</v>
      </c>
      <c r="J109" s="597">
        <v>7865.9999999999973</v>
      </c>
      <c r="K109" s="610">
        <v>1</v>
      </c>
      <c r="L109" s="597">
        <v>19</v>
      </c>
      <c r="M109" s="598">
        <v>7865.9999999999973</v>
      </c>
    </row>
    <row r="110" spans="1:13" ht="14.4" customHeight="1" x14ac:dyDescent="0.3">
      <c r="A110" s="593" t="s">
        <v>530</v>
      </c>
      <c r="B110" s="594" t="s">
        <v>2267</v>
      </c>
      <c r="C110" s="594" t="s">
        <v>1256</v>
      </c>
      <c r="D110" s="594" t="s">
        <v>1257</v>
      </c>
      <c r="E110" s="594" t="s">
        <v>1258</v>
      </c>
      <c r="F110" s="597"/>
      <c r="G110" s="597"/>
      <c r="H110" s="610">
        <v>0</v>
      </c>
      <c r="I110" s="597">
        <v>4</v>
      </c>
      <c r="J110" s="597">
        <v>1968.798934421143</v>
      </c>
      <c r="K110" s="610">
        <v>1</v>
      </c>
      <c r="L110" s="597">
        <v>4</v>
      </c>
      <c r="M110" s="598">
        <v>1968.798934421143</v>
      </c>
    </row>
    <row r="111" spans="1:13" ht="14.4" customHeight="1" x14ac:dyDescent="0.3">
      <c r="A111" s="593" t="s">
        <v>530</v>
      </c>
      <c r="B111" s="594" t="s">
        <v>2267</v>
      </c>
      <c r="C111" s="594" t="s">
        <v>1260</v>
      </c>
      <c r="D111" s="594" t="s">
        <v>1257</v>
      </c>
      <c r="E111" s="594" t="s">
        <v>1261</v>
      </c>
      <c r="F111" s="597"/>
      <c r="G111" s="597"/>
      <c r="H111" s="610">
        <v>0</v>
      </c>
      <c r="I111" s="597">
        <v>1</v>
      </c>
      <c r="J111" s="597">
        <v>942.99999999999977</v>
      </c>
      <c r="K111" s="610">
        <v>1</v>
      </c>
      <c r="L111" s="597">
        <v>1</v>
      </c>
      <c r="M111" s="598">
        <v>942.99999999999977</v>
      </c>
    </row>
    <row r="112" spans="1:13" ht="14.4" customHeight="1" x14ac:dyDescent="0.3">
      <c r="A112" s="593" t="s">
        <v>530</v>
      </c>
      <c r="B112" s="594" t="s">
        <v>2268</v>
      </c>
      <c r="C112" s="594" t="s">
        <v>541</v>
      </c>
      <c r="D112" s="594" t="s">
        <v>542</v>
      </c>
      <c r="E112" s="594" t="s">
        <v>543</v>
      </c>
      <c r="F112" s="597">
        <v>7</v>
      </c>
      <c r="G112" s="597">
        <v>707.29977280004528</v>
      </c>
      <c r="H112" s="610">
        <v>0.7778938130739449</v>
      </c>
      <c r="I112" s="597">
        <v>2</v>
      </c>
      <c r="J112" s="597">
        <v>201.95</v>
      </c>
      <c r="K112" s="610">
        <v>0.2221061869260551</v>
      </c>
      <c r="L112" s="597">
        <v>9</v>
      </c>
      <c r="M112" s="598">
        <v>909.24977280004532</v>
      </c>
    </row>
    <row r="113" spans="1:13" ht="14.4" customHeight="1" x14ac:dyDescent="0.3">
      <c r="A113" s="593" t="s">
        <v>530</v>
      </c>
      <c r="B113" s="594" t="s">
        <v>2271</v>
      </c>
      <c r="C113" s="594" t="s">
        <v>1344</v>
      </c>
      <c r="D113" s="594" t="s">
        <v>1228</v>
      </c>
      <c r="E113" s="594" t="s">
        <v>1345</v>
      </c>
      <c r="F113" s="597"/>
      <c r="G113" s="597"/>
      <c r="H113" s="610">
        <v>0</v>
      </c>
      <c r="I113" s="597">
        <v>134</v>
      </c>
      <c r="J113" s="597">
        <v>18143.877567565894</v>
      </c>
      <c r="K113" s="610">
        <v>1</v>
      </c>
      <c r="L113" s="597">
        <v>134</v>
      </c>
      <c r="M113" s="598">
        <v>18143.877567565894</v>
      </c>
    </row>
    <row r="114" spans="1:13" ht="14.4" customHeight="1" x14ac:dyDescent="0.3">
      <c r="A114" s="593" t="s">
        <v>530</v>
      </c>
      <c r="B114" s="594" t="s">
        <v>2271</v>
      </c>
      <c r="C114" s="594" t="s">
        <v>1231</v>
      </c>
      <c r="D114" s="594" t="s">
        <v>1228</v>
      </c>
      <c r="E114" s="594" t="s">
        <v>2273</v>
      </c>
      <c r="F114" s="597"/>
      <c r="G114" s="597"/>
      <c r="H114" s="610">
        <v>0</v>
      </c>
      <c r="I114" s="597">
        <v>1</v>
      </c>
      <c r="J114" s="597">
        <v>94.67</v>
      </c>
      <c r="K114" s="610">
        <v>1</v>
      </c>
      <c r="L114" s="597">
        <v>1</v>
      </c>
      <c r="M114" s="598">
        <v>94.67</v>
      </c>
    </row>
    <row r="115" spans="1:13" ht="14.4" customHeight="1" x14ac:dyDescent="0.3">
      <c r="A115" s="593" t="s">
        <v>530</v>
      </c>
      <c r="B115" s="594" t="s">
        <v>2277</v>
      </c>
      <c r="C115" s="594" t="s">
        <v>1269</v>
      </c>
      <c r="D115" s="594" t="s">
        <v>1270</v>
      </c>
      <c r="E115" s="594" t="s">
        <v>1271</v>
      </c>
      <c r="F115" s="597"/>
      <c r="G115" s="597"/>
      <c r="H115" s="610">
        <v>0</v>
      </c>
      <c r="I115" s="597">
        <v>1</v>
      </c>
      <c r="J115" s="597">
        <v>45.550000000000004</v>
      </c>
      <c r="K115" s="610">
        <v>1</v>
      </c>
      <c r="L115" s="597">
        <v>1</v>
      </c>
      <c r="M115" s="598">
        <v>45.550000000000004</v>
      </c>
    </row>
    <row r="116" spans="1:13" ht="14.4" customHeight="1" x14ac:dyDescent="0.3">
      <c r="A116" s="593" t="s">
        <v>530</v>
      </c>
      <c r="B116" s="594" t="s">
        <v>2277</v>
      </c>
      <c r="C116" s="594" t="s">
        <v>1924</v>
      </c>
      <c r="D116" s="594" t="s">
        <v>1925</v>
      </c>
      <c r="E116" s="594" t="s">
        <v>1926</v>
      </c>
      <c r="F116" s="597"/>
      <c r="G116" s="597"/>
      <c r="H116" s="610">
        <v>0</v>
      </c>
      <c r="I116" s="597">
        <v>1</v>
      </c>
      <c r="J116" s="597">
        <v>55.039999999999978</v>
      </c>
      <c r="K116" s="610">
        <v>1</v>
      </c>
      <c r="L116" s="597">
        <v>1</v>
      </c>
      <c r="M116" s="598">
        <v>55.039999999999978</v>
      </c>
    </row>
    <row r="117" spans="1:13" ht="14.4" customHeight="1" x14ac:dyDescent="0.3">
      <c r="A117" s="593" t="s">
        <v>530</v>
      </c>
      <c r="B117" s="594" t="s">
        <v>2278</v>
      </c>
      <c r="C117" s="594" t="s">
        <v>1932</v>
      </c>
      <c r="D117" s="594" t="s">
        <v>1417</v>
      </c>
      <c r="E117" s="594" t="s">
        <v>1933</v>
      </c>
      <c r="F117" s="597"/>
      <c r="G117" s="597"/>
      <c r="H117" s="610">
        <v>0</v>
      </c>
      <c r="I117" s="597">
        <v>1</v>
      </c>
      <c r="J117" s="597">
        <v>26.11</v>
      </c>
      <c r="K117" s="610">
        <v>1</v>
      </c>
      <c r="L117" s="597">
        <v>1</v>
      </c>
      <c r="M117" s="598">
        <v>26.11</v>
      </c>
    </row>
    <row r="118" spans="1:13" ht="14.4" customHeight="1" x14ac:dyDescent="0.3">
      <c r="A118" s="593" t="s">
        <v>530</v>
      </c>
      <c r="B118" s="594" t="s">
        <v>2278</v>
      </c>
      <c r="C118" s="594" t="s">
        <v>1935</v>
      </c>
      <c r="D118" s="594" t="s">
        <v>1936</v>
      </c>
      <c r="E118" s="594" t="s">
        <v>1937</v>
      </c>
      <c r="F118" s="597"/>
      <c r="G118" s="597"/>
      <c r="H118" s="610">
        <v>0</v>
      </c>
      <c r="I118" s="597">
        <v>1</v>
      </c>
      <c r="J118" s="597">
        <v>46.129783020758403</v>
      </c>
      <c r="K118" s="610">
        <v>1</v>
      </c>
      <c r="L118" s="597">
        <v>1</v>
      </c>
      <c r="M118" s="598">
        <v>46.129783020758403</v>
      </c>
    </row>
    <row r="119" spans="1:13" ht="14.4" customHeight="1" x14ac:dyDescent="0.3">
      <c r="A119" s="593" t="s">
        <v>530</v>
      </c>
      <c r="B119" s="594" t="s">
        <v>2279</v>
      </c>
      <c r="C119" s="594" t="s">
        <v>955</v>
      </c>
      <c r="D119" s="594" t="s">
        <v>956</v>
      </c>
      <c r="E119" s="594" t="s">
        <v>957</v>
      </c>
      <c r="F119" s="597"/>
      <c r="G119" s="597"/>
      <c r="H119" s="610">
        <v>0</v>
      </c>
      <c r="I119" s="597">
        <v>3</v>
      </c>
      <c r="J119" s="597">
        <v>193.61966455998839</v>
      </c>
      <c r="K119" s="610">
        <v>1</v>
      </c>
      <c r="L119" s="597">
        <v>3</v>
      </c>
      <c r="M119" s="598">
        <v>193.61966455998839</v>
      </c>
    </row>
    <row r="120" spans="1:13" ht="14.4" customHeight="1" x14ac:dyDescent="0.3">
      <c r="A120" s="593" t="s">
        <v>530</v>
      </c>
      <c r="B120" s="594" t="s">
        <v>2279</v>
      </c>
      <c r="C120" s="594" t="s">
        <v>1667</v>
      </c>
      <c r="D120" s="594" t="s">
        <v>956</v>
      </c>
      <c r="E120" s="594" t="s">
        <v>1668</v>
      </c>
      <c r="F120" s="597"/>
      <c r="G120" s="597"/>
      <c r="H120" s="610">
        <v>0</v>
      </c>
      <c r="I120" s="597">
        <v>1</v>
      </c>
      <c r="J120" s="597">
        <v>218.08999999999997</v>
      </c>
      <c r="K120" s="610">
        <v>1</v>
      </c>
      <c r="L120" s="597">
        <v>1</v>
      </c>
      <c r="M120" s="598">
        <v>218.08999999999997</v>
      </c>
    </row>
    <row r="121" spans="1:13" ht="14.4" customHeight="1" x14ac:dyDescent="0.3">
      <c r="A121" s="593" t="s">
        <v>530</v>
      </c>
      <c r="B121" s="594" t="s">
        <v>2279</v>
      </c>
      <c r="C121" s="594" t="s">
        <v>1664</v>
      </c>
      <c r="D121" s="594" t="s">
        <v>953</v>
      </c>
      <c r="E121" s="594" t="s">
        <v>1665</v>
      </c>
      <c r="F121" s="597"/>
      <c r="G121" s="597"/>
      <c r="H121" s="610">
        <v>0</v>
      </c>
      <c r="I121" s="597">
        <v>1</v>
      </c>
      <c r="J121" s="597">
        <v>150.82999999999996</v>
      </c>
      <c r="K121" s="610">
        <v>1</v>
      </c>
      <c r="L121" s="597">
        <v>1</v>
      </c>
      <c r="M121" s="598">
        <v>150.82999999999996</v>
      </c>
    </row>
    <row r="122" spans="1:13" ht="14.4" customHeight="1" x14ac:dyDescent="0.3">
      <c r="A122" s="593" t="s">
        <v>530</v>
      </c>
      <c r="B122" s="594" t="s">
        <v>2281</v>
      </c>
      <c r="C122" s="594" t="s">
        <v>1074</v>
      </c>
      <c r="D122" s="594" t="s">
        <v>1075</v>
      </c>
      <c r="E122" s="594" t="s">
        <v>2282</v>
      </c>
      <c r="F122" s="597"/>
      <c r="G122" s="597"/>
      <c r="H122" s="610">
        <v>0</v>
      </c>
      <c r="I122" s="597">
        <v>1</v>
      </c>
      <c r="J122" s="597">
        <v>79.939051580502564</v>
      </c>
      <c r="K122" s="610">
        <v>1</v>
      </c>
      <c r="L122" s="597">
        <v>1</v>
      </c>
      <c r="M122" s="598">
        <v>79.939051580502564</v>
      </c>
    </row>
    <row r="123" spans="1:13" ht="14.4" customHeight="1" x14ac:dyDescent="0.3">
      <c r="A123" s="593" t="s">
        <v>530</v>
      </c>
      <c r="B123" s="594" t="s">
        <v>2296</v>
      </c>
      <c r="C123" s="594" t="s">
        <v>1957</v>
      </c>
      <c r="D123" s="594" t="s">
        <v>1958</v>
      </c>
      <c r="E123" s="594" t="s">
        <v>1130</v>
      </c>
      <c r="F123" s="597"/>
      <c r="G123" s="597"/>
      <c r="H123" s="610">
        <v>0</v>
      </c>
      <c r="I123" s="597">
        <v>1</v>
      </c>
      <c r="J123" s="597">
        <v>661.41</v>
      </c>
      <c r="K123" s="610">
        <v>1</v>
      </c>
      <c r="L123" s="597">
        <v>1</v>
      </c>
      <c r="M123" s="598">
        <v>661.41</v>
      </c>
    </row>
    <row r="124" spans="1:13" ht="14.4" customHeight="1" x14ac:dyDescent="0.3">
      <c r="A124" s="593" t="s">
        <v>530</v>
      </c>
      <c r="B124" s="594" t="s">
        <v>2298</v>
      </c>
      <c r="C124" s="594" t="s">
        <v>1951</v>
      </c>
      <c r="D124" s="594" t="s">
        <v>2350</v>
      </c>
      <c r="E124" s="594" t="s">
        <v>2351</v>
      </c>
      <c r="F124" s="597"/>
      <c r="G124" s="597"/>
      <c r="H124" s="610">
        <v>0</v>
      </c>
      <c r="I124" s="597">
        <v>1</v>
      </c>
      <c r="J124" s="597">
        <v>130.80000000000001</v>
      </c>
      <c r="K124" s="610">
        <v>1</v>
      </c>
      <c r="L124" s="597">
        <v>1</v>
      </c>
      <c r="M124" s="598">
        <v>130.80000000000001</v>
      </c>
    </row>
    <row r="125" spans="1:13" ht="14.4" customHeight="1" x14ac:dyDescent="0.3">
      <c r="A125" s="593" t="s">
        <v>530</v>
      </c>
      <c r="B125" s="594" t="s">
        <v>2298</v>
      </c>
      <c r="C125" s="594" t="s">
        <v>1219</v>
      </c>
      <c r="D125" s="594" t="s">
        <v>2299</v>
      </c>
      <c r="E125" s="594" t="s">
        <v>2300</v>
      </c>
      <c r="F125" s="597"/>
      <c r="G125" s="597"/>
      <c r="H125" s="610">
        <v>0</v>
      </c>
      <c r="I125" s="597">
        <v>2</v>
      </c>
      <c r="J125" s="597">
        <v>72.659795906496612</v>
      </c>
      <c r="K125" s="610">
        <v>1</v>
      </c>
      <c r="L125" s="597">
        <v>2</v>
      </c>
      <c r="M125" s="598">
        <v>72.659795906496612</v>
      </c>
    </row>
    <row r="126" spans="1:13" ht="14.4" customHeight="1" x14ac:dyDescent="0.3">
      <c r="A126" s="593" t="s">
        <v>530</v>
      </c>
      <c r="B126" s="594" t="s">
        <v>2298</v>
      </c>
      <c r="C126" s="594" t="s">
        <v>1960</v>
      </c>
      <c r="D126" s="594" t="s">
        <v>2350</v>
      </c>
      <c r="E126" s="594" t="s">
        <v>2352</v>
      </c>
      <c r="F126" s="597"/>
      <c r="G126" s="597"/>
      <c r="H126" s="610">
        <v>0</v>
      </c>
      <c r="I126" s="597">
        <v>2</v>
      </c>
      <c r="J126" s="597">
        <v>134.30000000000001</v>
      </c>
      <c r="K126" s="610">
        <v>1</v>
      </c>
      <c r="L126" s="597">
        <v>2</v>
      </c>
      <c r="M126" s="598">
        <v>134.30000000000001</v>
      </c>
    </row>
    <row r="127" spans="1:13" ht="14.4" customHeight="1" x14ac:dyDescent="0.3">
      <c r="A127" s="593" t="s">
        <v>530</v>
      </c>
      <c r="B127" s="594" t="s">
        <v>2298</v>
      </c>
      <c r="C127" s="594" t="s">
        <v>1948</v>
      </c>
      <c r="D127" s="594" t="s">
        <v>2350</v>
      </c>
      <c r="E127" s="594" t="s">
        <v>2353</v>
      </c>
      <c r="F127" s="597"/>
      <c r="G127" s="597"/>
      <c r="H127" s="610">
        <v>0</v>
      </c>
      <c r="I127" s="597">
        <v>2</v>
      </c>
      <c r="J127" s="597">
        <v>448.91799510188201</v>
      </c>
      <c r="K127" s="610">
        <v>1</v>
      </c>
      <c r="L127" s="597">
        <v>2</v>
      </c>
      <c r="M127" s="598">
        <v>448.91799510188201</v>
      </c>
    </row>
    <row r="128" spans="1:13" ht="14.4" customHeight="1" x14ac:dyDescent="0.3">
      <c r="A128" s="593" t="s">
        <v>530</v>
      </c>
      <c r="B128" s="594" t="s">
        <v>2298</v>
      </c>
      <c r="C128" s="594" t="s">
        <v>1963</v>
      </c>
      <c r="D128" s="594" t="s">
        <v>2350</v>
      </c>
      <c r="E128" s="594" t="s">
        <v>2354</v>
      </c>
      <c r="F128" s="597"/>
      <c r="G128" s="597"/>
      <c r="H128" s="610">
        <v>0</v>
      </c>
      <c r="I128" s="597">
        <v>13</v>
      </c>
      <c r="J128" s="597">
        <v>4838.99</v>
      </c>
      <c r="K128" s="610">
        <v>1</v>
      </c>
      <c r="L128" s="597">
        <v>13</v>
      </c>
      <c r="M128" s="598">
        <v>4838.99</v>
      </c>
    </row>
    <row r="129" spans="1:13" ht="14.4" customHeight="1" x14ac:dyDescent="0.3">
      <c r="A129" s="593" t="s">
        <v>530</v>
      </c>
      <c r="B129" s="594" t="s">
        <v>2301</v>
      </c>
      <c r="C129" s="594" t="s">
        <v>552</v>
      </c>
      <c r="D129" s="594" t="s">
        <v>553</v>
      </c>
      <c r="E129" s="594" t="s">
        <v>554</v>
      </c>
      <c r="F129" s="597">
        <v>1</v>
      </c>
      <c r="G129" s="597">
        <v>64.73</v>
      </c>
      <c r="H129" s="610">
        <v>1</v>
      </c>
      <c r="I129" s="597"/>
      <c r="J129" s="597"/>
      <c r="K129" s="610">
        <v>0</v>
      </c>
      <c r="L129" s="597">
        <v>1</v>
      </c>
      <c r="M129" s="598">
        <v>64.73</v>
      </c>
    </row>
    <row r="130" spans="1:13" ht="14.4" customHeight="1" x14ac:dyDescent="0.3">
      <c r="A130" s="593" t="s">
        <v>530</v>
      </c>
      <c r="B130" s="594" t="s">
        <v>2301</v>
      </c>
      <c r="C130" s="594" t="s">
        <v>1918</v>
      </c>
      <c r="D130" s="594" t="s">
        <v>553</v>
      </c>
      <c r="E130" s="594" t="s">
        <v>2355</v>
      </c>
      <c r="F130" s="597"/>
      <c r="G130" s="597"/>
      <c r="H130" s="610">
        <v>0</v>
      </c>
      <c r="I130" s="597">
        <v>1</v>
      </c>
      <c r="J130" s="597">
        <v>64.73</v>
      </c>
      <c r="K130" s="610">
        <v>1</v>
      </c>
      <c r="L130" s="597">
        <v>1</v>
      </c>
      <c r="M130" s="598">
        <v>64.73</v>
      </c>
    </row>
    <row r="131" spans="1:13" ht="14.4" customHeight="1" x14ac:dyDescent="0.3">
      <c r="A131" s="593" t="s">
        <v>530</v>
      </c>
      <c r="B131" s="594" t="s">
        <v>2303</v>
      </c>
      <c r="C131" s="594" t="s">
        <v>1537</v>
      </c>
      <c r="D131" s="594" t="s">
        <v>1495</v>
      </c>
      <c r="E131" s="594" t="s">
        <v>1538</v>
      </c>
      <c r="F131" s="597"/>
      <c r="G131" s="597"/>
      <c r="H131" s="610">
        <v>0</v>
      </c>
      <c r="I131" s="597">
        <v>395</v>
      </c>
      <c r="J131" s="597">
        <v>18107.419225496364</v>
      </c>
      <c r="K131" s="610">
        <v>1</v>
      </c>
      <c r="L131" s="597">
        <v>395</v>
      </c>
      <c r="M131" s="598">
        <v>18107.419225496364</v>
      </c>
    </row>
    <row r="132" spans="1:13" ht="14.4" customHeight="1" x14ac:dyDescent="0.3">
      <c r="A132" s="593" t="s">
        <v>530</v>
      </c>
      <c r="B132" s="594" t="s">
        <v>2304</v>
      </c>
      <c r="C132" s="594" t="s">
        <v>1529</v>
      </c>
      <c r="D132" s="594" t="s">
        <v>2305</v>
      </c>
      <c r="E132" s="594" t="s">
        <v>2306</v>
      </c>
      <c r="F132" s="597"/>
      <c r="G132" s="597"/>
      <c r="H132" s="610">
        <v>0</v>
      </c>
      <c r="I132" s="597">
        <v>1</v>
      </c>
      <c r="J132" s="597">
        <v>169.62798748562233</v>
      </c>
      <c r="K132" s="610">
        <v>1</v>
      </c>
      <c r="L132" s="597">
        <v>1</v>
      </c>
      <c r="M132" s="598">
        <v>169.62798748562233</v>
      </c>
    </row>
    <row r="133" spans="1:13" ht="14.4" customHeight="1" x14ac:dyDescent="0.3">
      <c r="A133" s="593" t="s">
        <v>530</v>
      </c>
      <c r="B133" s="594" t="s">
        <v>2304</v>
      </c>
      <c r="C133" s="594" t="s">
        <v>1558</v>
      </c>
      <c r="D133" s="594" t="s">
        <v>2307</v>
      </c>
      <c r="E133" s="594" t="s">
        <v>2308</v>
      </c>
      <c r="F133" s="597"/>
      <c r="G133" s="597"/>
      <c r="H133" s="610">
        <v>0</v>
      </c>
      <c r="I133" s="597">
        <v>28</v>
      </c>
      <c r="J133" s="597">
        <v>2847.1767723687062</v>
      </c>
      <c r="K133" s="610">
        <v>1</v>
      </c>
      <c r="L133" s="597">
        <v>28</v>
      </c>
      <c r="M133" s="598">
        <v>2847.1767723687062</v>
      </c>
    </row>
    <row r="134" spans="1:13" ht="14.4" customHeight="1" x14ac:dyDescent="0.3">
      <c r="A134" s="593" t="s">
        <v>530</v>
      </c>
      <c r="B134" s="594" t="s">
        <v>2309</v>
      </c>
      <c r="C134" s="594" t="s">
        <v>1555</v>
      </c>
      <c r="D134" s="594" t="s">
        <v>1556</v>
      </c>
      <c r="E134" s="594" t="s">
        <v>2310</v>
      </c>
      <c r="F134" s="597"/>
      <c r="G134" s="597"/>
      <c r="H134" s="610">
        <v>0</v>
      </c>
      <c r="I134" s="597">
        <v>27.999999999999993</v>
      </c>
      <c r="J134" s="597">
        <v>5976.719444865581</v>
      </c>
      <c r="K134" s="610">
        <v>1</v>
      </c>
      <c r="L134" s="597">
        <v>27.999999999999993</v>
      </c>
      <c r="M134" s="598">
        <v>5976.719444865581</v>
      </c>
    </row>
    <row r="135" spans="1:13" ht="14.4" customHeight="1" x14ac:dyDescent="0.3">
      <c r="A135" s="593" t="s">
        <v>530</v>
      </c>
      <c r="B135" s="594" t="s">
        <v>2311</v>
      </c>
      <c r="C135" s="594" t="s">
        <v>1562</v>
      </c>
      <c r="D135" s="594" t="s">
        <v>2313</v>
      </c>
      <c r="E135" s="594" t="s">
        <v>1538</v>
      </c>
      <c r="F135" s="597"/>
      <c r="G135" s="597"/>
      <c r="H135" s="610">
        <v>0</v>
      </c>
      <c r="I135" s="597">
        <v>12</v>
      </c>
      <c r="J135" s="597">
        <v>902.6400000000001</v>
      </c>
      <c r="K135" s="610">
        <v>1</v>
      </c>
      <c r="L135" s="597">
        <v>12</v>
      </c>
      <c r="M135" s="598">
        <v>902.6400000000001</v>
      </c>
    </row>
    <row r="136" spans="1:13" ht="14.4" customHeight="1" x14ac:dyDescent="0.3">
      <c r="A136" s="593" t="s">
        <v>530</v>
      </c>
      <c r="B136" s="594" t="s">
        <v>2315</v>
      </c>
      <c r="C136" s="594" t="s">
        <v>2048</v>
      </c>
      <c r="D136" s="594" t="s">
        <v>2049</v>
      </c>
      <c r="E136" s="594" t="s">
        <v>2356</v>
      </c>
      <c r="F136" s="597"/>
      <c r="G136" s="597"/>
      <c r="H136" s="610">
        <v>0</v>
      </c>
      <c r="I136" s="597">
        <v>90</v>
      </c>
      <c r="J136" s="597">
        <v>23592.889061071095</v>
      </c>
      <c r="K136" s="610">
        <v>1</v>
      </c>
      <c r="L136" s="597">
        <v>90</v>
      </c>
      <c r="M136" s="598">
        <v>23592.889061071095</v>
      </c>
    </row>
    <row r="137" spans="1:13" ht="14.4" customHeight="1" x14ac:dyDescent="0.3">
      <c r="A137" s="593" t="s">
        <v>530</v>
      </c>
      <c r="B137" s="594" t="s">
        <v>2357</v>
      </c>
      <c r="C137" s="594" t="s">
        <v>2052</v>
      </c>
      <c r="D137" s="594" t="s">
        <v>2053</v>
      </c>
      <c r="E137" s="594" t="s">
        <v>2054</v>
      </c>
      <c r="F137" s="597"/>
      <c r="G137" s="597"/>
      <c r="H137" s="610">
        <v>0</v>
      </c>
      <c r="I137" s="597">
        <v>5</v>
      </c>
      <c r="J137" s="597">
        <v>299.70999999999998</v>
      </c>
      <c r="K137" s="610">
        <v>1</v>
      </c>
      <c r="L137" s="597">
        <v>5</v>
      </c>
      <c r="M137" s="598">
        <v>299.70999999999998</v>
      </c>
    </row>
    <row r="138" spans="1:13" ht="14.4" customHeight="1" x14ac:dyDescent="0.3">
      <c r="A138" s="593" t="s">
        <v>530</v>
      </c>
      <c r="B138" s="594" t="s">
        <v>2317</v>
      </c>
      <c r="C138" s="594" t="s">
        <v>1533</v>
      </c>
      <c r="D138" s="594" t="s">
        <v>1573</v>
      </c>
      <c r="E138" s="594" t="s">
        <v>2319</v>
      </c>
      <c r="F138" s="597"/>
      <c r="G138" s="597"/>
      <c r="H138" s="610">
        <v>0</v>
      </c>
      <c r="I138" s="597">
        <v>12</v>
      </c>
      <c r="J138" s="597">
        <v>1063.2</v>
      </c>
      <c r="K138" s="610">
        <v>1</v>
      </c>
      <c r="L138" s="597">
        <v>12</v>
      </c>
      <c r="M138" s="598">
        <v>1063.2</v>
      </c>
    </row>
    <row r="139" spans="1:13" ht="14.4" customHeight="1" x14ac:dyDescent="0.3">
      <c r="A139" s="593" t="s">
        <v>530</v>
      </c>
      <c r="B139" s="594" t="s">
        <v>2320</v>
      </c>
      <c r="C139" s="594" t="s">
        <v>1566</v>
      </c>
      <c r="D139" s="594" t="s">
        <v>1567</v>
      </c>
      <c r="E139" s="594" t="s">
        <v>2321</v>
      </c>
      <c r="F139" s="597"/>
      <c r="G139" s="597"/>
      <c r="H139" s="610">
        <v>0</v>
      </c>
      <c r="I139" s="597">
        <v>14</v>
      </c>
      <c r="J139" s="597">
        <v>762.01694491003843</v>
      </c>
      <c r="K139" s="610">
        <v>1</v>
      </c>
      <c r="L139" s="597">
        <v>14</v>
      </c>
      <c r="M139" s="598">
        <v>762.01694491003843</v>
      </c>
    </row>
    <row r="140" spans="1:13" ht="14.4" customHeight="1" x14ac:dyDescent="0.3">
      <c r="A140" s="593" t="s">
        <v>530</v>
      </c>
      <c r="B140" s="594" t="s">
        <v>2322</v>
      </c>
      <c r="C140" s="594" t="s">
        <v>1551</v>
      </c>
      <c r="D140" s="594" t="s">
        <v>2323</v>
      </c>
      <c r="E140" s="594" t="s">
        <v>2321</v>
      </c>
      <c r="F140" s="597"/>
      <c r="G140" s="597"/>
      <c r="H140" s="610">
        <v>0</v>
      </c>
      <c r="I140" s="597">
        <v>34</v>
      </c>
      <c r="J140" s="597">
        <v>2539.8000000000002</v>
      </c>
      <c r="K140" s="610">
        <v>1</v>
      </c>
      <c r="L140" s="597">
        <v>34</v>
      </c>
      <c r="M140" s="598">
        <v>2539.8000000000002</v>
      </c>
    </row>
    <row r="141" spans="1:13" ht="14.4" customHeight="1" x14ac:dyDescent="0.3">
      <c r="A141" s="593" t="s">
        <v>530</v>
      </c>
      <c r="B141" s="594" t="s">
        <v>2324</v>
      </c>
      <c r="C141" s="594" t="s">
        <v>1584</v>
      </c>
      <c r="D141" s="594" t="s">
        <v>2325</v>
      </c>
      <c r="E141" s="594" t="s">
        <v>2326</v>
      </c>
      <c r="F141" s="597"/>
      <c r="G141" s="597"/>
      <c r="H141" s="610">
        <v>0</v>
      </c>
      <c r="I141" s="597">
        <v>143</v>
      </c>
      <c r="J141" s="597">
        <v>8846.0650187062183</v>
      </c>
      <c r="K141" s="610">
        <v>1</v>
      </c>
      <c r="L141" s="597">
        <v>143</v>
      </c>
      <c r="M141" s="598">
        <v>8846.0650187062183</v>
      </c>
    </row>
    <row r="142" spans="1:13" ht="14.4" customHeight="1" x14ac:dyDescent="0.3">
      <c r="A142" s="593" t="s">
        <v>530</v>
      </c>
      <c r="B142" s="594" t="s">
        <v>2358</v>
      </c>
      <c r="C142" s="594" t="s">
        <v>1969</v>
      </c>
      <c r="D142" s="594" t="s">
        <v>1970</v>
      </c>
      <c r="E142" s="594" t="s">
        <v>2359</v>
      </c>
      <c r="F142" s="597"/>
      <c r="G142" s="597"/>
      <c r="H142" s="610">
        <v>0</v>
      </c>
      <c r="I142" s="597">
        <v>14</v>
      </c>
      <c r="J142" s="597">
        <v>4718.7944998263301</v>
      </c>
      <c r="K142" s="610">
        <v>1</v>
      </c>
      <c r="L142" s="597">
        <v>14</v>
      </c>
      <c r="M142" s="598">
        <v>4718.7944998263301</v>
      </c>
    </row>
    <row r="143" spans="1:13" ht="14.4" customHeight="1" x14ac:dyDescent="0.3">
      <c r="A143" s="593" t="s">
        <v>530</v>
      </c>
      <c r="B143" s="594" t="s">
        <v>2360</v>
      </c>
      <c r="C143" s="594" t="s">
        <v>1595</v>
      </c>
      <c r="D143" s="594" t="s">
        <v>2361</v>
      </c>
      <c r="E143" s="594" t="s">
        <v>2362</v>
      </c>
      <c r="F143" s="597">
        <v>110</v>
      </c>
      <c r="G143" s="597">
        <v>28680.284589774983</v>
      </c>
      <c r="H143" s="610">
        <v>1</v>
      </c>
      <c r="I143" s="597"/>
      <c r="J143" s="597"/>
      <c r="K143" s="610">
        <v>0</v>
      </c>
      <c r="L143" s="597">
        <v>110</v>
      </c>
      <c r="M143" s="598">
        <v>28680.284589774983</v>
      </c>
    </row>
    <row r="144" spans="1:13" ht="14.4" customHeight="1" x14ac:dyDescent="0.3">
      <c r="A144" s="593" t="s">
        <v>530</v>
      </c>
      <c r="B144" s="594" t="s">
        <v>2330</v>
      </c>
      <c r="C144" s="594" t="s">
        <v>1939</v>
      </c>
      <c r="D144" s="594" t="s">
        <v>1403</v>
      </c>
      <c r="E144" s="594" t="s">
        <v>1940</v>
      </c>
      <c r="F144" s="597"/>
      <c r="G144" s="597"/>
      <c r="H144" s="610">
        <v>0</v>
      </c>
      <c r="I144" s="597">
        <v>27</v>
      </c>
      <c r="J144" s="597">
        <v>24032.699919769402</v>
      </c>
      <c r="K144" s="610">
        <v>1</v>
      </c>
      <c r="L144" s="597">
        <v>27</v>
      </c>
      <c r="M144" s="598">
        <v>24032.699919769402</v>
      </c>
    </row>
    <row r="145" spans="1:13" ht="14.4" customHeight="1" x14ac:dyDescent="0.3">
      <c r="A145" s="593" t="s">
        <v>530</v>
      </c>
      <c r="B145" s="594" t="s">
        <v>2331</v>
      </c>
      <c r="C145" s="594" t="s">
        <v>1928</v>
      </c>
      <c r="D145" s="594" t="s">
        <v>1318</v>
      </c>
      <c r="E145" s="594" t="s">
        <v>2363</v>
      </c>
      <c r="F145" s="597"/>
      <c r="G145" s="597"/>
      <c r="H145" s="610">
        <v>0</v>
      </c>
      <c r="I145" s="597">
        <v>1</v>
      </c>
      <c r="J145" s="597">
        <v>337.15</v>
      </c>
      <c r="K145" s="610">
        <v>1</v>
      </c>
      <c r="L145" s="597">
        <v>1</v>
      </c>
      <c r="M145" s="598">
        <v>337.15</v>
      </c>
    </row>
    <row r="146" spans="1:13" ht="14.4" customHeight="1" x14ac:dyDescent="0.3">
      <c r="A146" s="593" t="s">
        <v>530</v>
      </c>
      <c r="B146" s="594" t="s">
        <v>2335</v>
      </c>
      <c r="C146" s="594" t="s">
        <v>1244</v>
      </c>
      <c r="D146" s="594" t="s">
        <v>1245</v>
      </c>
      <c r="E146" s="594" t="s">
        <v>1246</v>
      </c>
      <c r="F146" s="597"/>
      <c r="G146" s="597"/>
      <c r="H146" s="610">
        <v>0</v>
      </c>
      <c r="I146" s="597">
        <v>29</v>
      </c>
      <c r="J146" s="597">
        <v>4191.3680847286532</v>
      </c>
      <c r="K146" s="610">
        <v>1</v>
      </c>
      <c r="L146" s="597">
        <v>29</v>
      </c>
      <c r="M146" s="598">
        <v>4191.3680847286532</v>
      </c>
    </row>
    <row r="147" spans="1:13" ht="14.4" customHeight="1" x14ac:dyDescent="0.3">
      <c r="A147" s="593" t="s">
        <v>530</v>
      </c>
      <c r="B147" s="594" t="s">
        <v>2335</v>
      </c>
      <c r="C147" s="594" t="s">
        <v>1942</v>
      </c>
      <c r="D147" s="594" t="s">
        <v>1245</v>
      </c>
      <c r="E147" s="594" t="s">
        <v>1943</v>
      </c>
      <c r="F147" s="597"/>
      <c r="G147" s="597"/>
      <c r="H147" s="610">
        <v>0</v>
      </c>
      <c r="I147" s="597">
        <v>86</v>
      </c>
      <c r="J147" s="597">
        <v>12678.974348669581</v>
      </c>
      <c r="K147" s="610">
        <v>1</v>
      </c>
      <c r="L147" s="597">
        <v>86</v>
      </c>
      <c r="M147" s="598">
        <v>12678.974348669581</v>
      </c>
    </row>
    <row r="148" spans="1:13" ht="14.4" customHeight="1" x14ac:dyDescent="0.3">
      <c r="A148" s="593" t="s">
        <v>530</v>
      </c>
      <c r="B148" s="594" t="s">
        <v>2337</v>
      </c>
      <c r="C148" s="594" t="s">
        <v>1359</v>
      </c>
      <c r="D148" s="594" t="s">
        <v>1360</v>
      </c>
      <c r="E148" s="594" t="s">
        <v>2338</v>
      </c>
      <c r="F148" s="597"/>
      <c r="G148" s="597"/>
      <c r="H148" s="610">
        <v>0</v>
      </c>
      <c r="I148" s="597">
        <v>1</v>
      </c>
      <c r="J148" s="597">
        <v>121.54000000000003</v>
      </c>
      <c r="K148" s="610">
        <v>1</v>
      </c>
      <c r="L148" s="597">
        <v>1</v>
      </c>
      <c r="M148" s="598">
        <v>121.54000000000003</v>
      </c>
    </row>
    <row r="149" spans="1:13" ht="14.4" customHeight="1" x14ac:dyDescent="0.3">
      <c r="A149" s="593" t="s">
        <v>530</v>
      </c>
      <c r="B149" s="594" t="s">
        <v>2342</v>
      </c>
      <c r="C149" s="594" t="s">
        <v>1367</v>
      </c>
      <c r="D149" s="594" t="s">
        <v>1368</v>
      </c>
      <c r="E149" s="594" t="s">
        <v>2343</v>
      </c>
      <c r="F149" s="597"/>
      <c r="G149" s="597"/>
      <c r="H149" s="610">
        <v>0</v>
      </c>
      <c r="I149" s="597">
        <v>1</v>
      </c>
      <c r="J149" s="597">
        <v>52.81</v>
      </c>
      <c r="K149" s="610">
        <v>1</v>
      </c>
      <c r="L149" s="597">
        <v>1</v>
      </c>
      <c r="M149" s="598">
        <v>52.81</v>
      </c>
    </row>
    <row r="150" spans="1:13" ht="14.4" customHeight="1" x14ac:dyDescent="0.3">
      <c r="A150" s="593" t="s">
        <v>530</v>
      </c>
      <c r="B150" s="594" t="s">
        <v>2342</v>
      </c>
      <c r="C150" s="594" t="s">
        <v>1299</v>
      </c>
      <c r="D150" s="594" t="s">
        <v>1300</v>
      </c>
      <c r="E150" s="594" t="s">
        <v>1301</v>
      </c>
      <c r="F150" s="597"/>
      <c r="G150" s="597"/>
      <c r="H150" s="610">
        <v>0</v>
      </c>
      <c r="I150" s="597">
        <v>25</v>
      </c>
      <c r="J150" s="597">
        <v>2137.3399999999997</v>
      </c>
      <c r="K150" s="610">
        <v>1</v>
      </c>
      <c r="L150" s="597">
        <v>25</v>
      </c>
      <c r="M150" s="598">
        <v>2137.3399999999997</v>
      </c>
    </row>
    <row r="151" spans="1:13" ht="14.4" customHeight="1" x14ac:dyDescent="0.3">
      <c r="A151" s="593" t="s">
        <v>530</v>
      </c>
      <c r="B151" s="594" t="s">
        <v>2364</v>
      </c>
      <c r="C151" s="594" t="s">
        <v>1965</v>
      </c>
      <c r="D151" s="594" t="s">
        <v>1966</v>
      </c>
      <c r="E151" s="594" t="s">
        <v>1967</v>
      </c>
      <c r="F151" s="597"/>
      <c r="G151" s="597"/>
      <c r="H151" s="610">
        <v>0</v>
      </c>
      <c r="I151" s="597">
        <v>1</v>
      </c>
      <c r="J151" s="597">
        <v>411.01600158948463</v>
      </c>
      <c r="K151" s="610">
        <v>1</v>
      </c>
      <c r="L151" s="597">
        <v>1</v>
      </c>
      <c r="M151" s="598">
        <v>411.01600158948463</v>
      </c>
    </row>
    <row r="152" spans="1:13" ht="14.4" customHeight="1" x14ac:dyDescent="0.3">
      <c r="A152" s="593" t="s">
        <v>530</v>
      </c>
      <c r="B152" s="594" t="s">
        <v>2344</v>
      </c>
      <c r="C152" s="594" t="s">
        <v>1313</v>
      </c>
      <c r="D152" s="594" t="s">
        <v>1314</v>
      </c>
      <c r="E152" s="594" t="s">
        <v>1926</v>
      </c>
      <c r="F152" s="597"/>
      <c r="G152" s="597"/>
      <c r="H152" s="610">
        <v>0</v>
      </c>
      <c r="I152" s="597">
        <v>1</v>
      </c>
      <c r="J152" s="597">
        <v>103.32000000000001</v>
      </c>
      <c r="K152" s="610">
        <v>1</v>
      </c>
      <c r="L152" s="597">
        <v>1</v>
      </c>
      <c r="M152" s="598">
        <v>103.32000000000001</v>
      </c>
    </row>
    <row r="153" spans="1:13" ht="14.4" customHeight="1" x14ac:dyDescent="0.3">
      <c r="A153" s="593" t="s">
        <v>530</v>
      </c>
      <c r="B153" s="594" t="s">
        <v>2344</v>
      </c>
      <c r="C153" s="594" t="s">
        <v>1945</v>
      </c>
      <c r="D153" s="594" t="s">
        <v>1314</v>
      </c>
      <c r="E153" s="594" t="s">
        <v>1946</v>
      </c>
      <c r="F153" s="597"/>
      <c r="G153" s="597"/>
      <c r="H153" s="610">
        <v>0</v>
      </c>
      <c r="I153" s="597">
        <v>1</v>
      </c>
      <c r="J153" s="597">
        <v>313.7399999999999</v>
      </c>
      <c r="K153" s="610">
        <v>1</v>
      </c>
      <c r="L153" s="597">
        <v>1</v>
      </c>
      <c r="M153" s="598">
        <v>313.7399999999999</v>
      </c>
    </row>
    <row r="154" spans="1:13" ht="14.4" customHeight="1" x14ac:dyDescent="0.3">
      <c r="A154" s="593" t="s">
        <v>530</v>
      </c>
      <c r="B154" s="594" t="s">
        <v>2345</v>
      </c>
      <c r="C154" s="594" t="s">
        <v>2011</v>
      </c>
      <c r="D154" s="594" t="s">
        <v>2365</v>
      </c>
      <c r="E154" s="594" t="s">
        <v>1471</v>
      </c>
      <c r="F154" s="597"/>
      <c r="G154" s="597"/>
      <c r="H154" s="610">
        <v>0</v>
      </c>
      <c r="I154" s="597">
        <v>2</v>
      </c>
      <c r="J154" s="597">
        <v>89.559988914044226</v>
      </c>
      <c r="K154" s="610">
        <v>1</v>
      </c>
      <c r="L154" s="597">
        <v>2</v>
      </c>
      <c r="M154" s="598">
        <v>89.559988914044226</v>
      </c>
    </row>
    <row r="155" spans="1:13" ht="14.4" customHeight="1" x14ac:dyDescent="0.3">
      <c r="A155" s="593" t="s">
        <v>530</v>
      </c>
      <c r="B155" s="594" t="s">
        <v>2345</v>
      </c>
      <c r="C155" s="594" t="s">
        <v>1993</v>
      </c>
      <c r="D155" s="594" t="s">
        <v>2366</v>
      </c>
      <c r="E155" s="594" t="s">
        <v>1471</v>
      </c>
      <c r="F155" s="597"/>
      <c r="G155" s="597"/>
      <c r="H155" s="610">
        <v>0</v>
      </c>
      <c r="I155" s="597">
        <v>2</v>
      </c>
      <c r="J155" s="597">
        <v>85.95999999999998</v>
      </c>
      <c r="K155" s="610">
        <v>1</v>
      </c>
      <c r="L155" s="597">
        <v>2</v>
      </c>
      <c r="M155" s="598">
        <v>85.95999999999998</v>
      </c>
    </row>
    <row r="156" spans="1:13" ht="14.4" customHeight="1" x14ac:dyDescent="0.3">
      <c r="A156" s="593" t="s">
        <v>530</v>
      </c>
      <c r="B156" s="594" t="s">
        <v>2345</v>
      </c>
      <c r="C156" s="594" t="s">
        <v>1996</v>
      </c>
      <c r="D156" s="594" t="s">
        <v>1997</v>
      </c>
      <c r="E156" s="594" t="s">
        <v>1998</v>
      </c>
      <c r="F156" s="597"/>
      <c r="G156" s="597"/>
      <c r="H156" s="610">
        <v>0</v>
      </c>
      <c r="I156" s="597">
        <v>2</v>
      </c>
      <c r="J156" s="597">
        <v>405.72</v>
      </c>
      <c r="K156" s="610">
        <v>1</v>
      </c>
      <c r="L156" s="597">
        <v>2</v>
      </c>
      <c r="M156" s="598">
        <v>405.72</v>
      </c>
    </row>
    <row r="157" spans="1:13" ht="14.4" customHeight="1" x14ac:dyDescent="0.3">
      <c r="A157" s="593" t="s">
        <v>530</v>
      </c>
      <c r="B157" s="594" t="s">
        <v>2345</v>
      </c>
      <c r="C157" s="594" t="s">
        <v>2007</v>
      </c>
      <c r="D157" s="594" t="s">
        <v>2367</v>
      </c>
      <c r="E157" s="594" t="s">
        <v>2005</v>
      </c>
      <c r="F157" s="597"/>
      <c r="G157" s="597"/>
      <c r="H157" s="610">
        <v>0</v>
      </c>
      <c r="I157" s="597">
        <v>33</v>
      </c>
      <c r="J157" s="597">
        <v>7177.4995136140315</v>
      </c>
      <c r="K157" s="610">
        <v>1</v>
      </c>
      <c r="L157" s="597">
        <v>33</v>
      </c>
      <c r="M157" s="598">
        <v>7177.4995136140315</v>
      </c>
    </row>
    <row r="158" spans="1:13" ht="14.4" customHeight="1" x14ac:dyDescent="0.3">
      <c r="A158" s="593" t="s">
        <v>530</v>
      </c>
      <c r="B158" s="594" t="s">
        <v>2345</v>
      </c>
      <c r="C158" s="594" t="s">
        <v>2003</v>
      </c>
      <c r="D158" s="594" t="s">
        <v>2004</v>
      </c>
      <c r="E158" s="594" t="s">
        <v>2005</v>
      </c>
      <c r="F158" s="597"/>
      <c r="G158" s="597"/>
      <c r="H158" s="610">
        <v>0</v>
      </c>
      <c r="I158" s="597">
        <v>63</v>
      </c>
      <c r="J158" s="597">
        <v>26773.738372121778</v>
      </c>
      <c r="K158" s="610">
        <v>1</v>
      </c>
      <c r="L158" s="597">
        <v>63</v>
      </c>
      <c r="M158" s="598">
        <v>26773.738372121778</v>
      </c>
    </row>
    <row r="159" spans="1:13" ht="14.4" customHeight="1" x14ac:dyDescent="0.3">
      <c r="A159" s="593" t="s">
        <v>530</v>
      </c>
      <c r="B159" s="594" t="s">
        <v>2345</v>
      </c>
      <c r="C159" s="594" t="s">
        <v>2000</v>
      </c>
      <c r="D159" s="594" t="s">
        <v>2001</v>
      </c>
      <c r="E159" s="594" t="s">
        <v>2005</v>
      </c>
      <c r="F159" s="597"/>
      <c r="G159" s="597"/>
      <c r="H159" s="610">
        <v>0</v>
      </c>
      <c r="I159" s="597">
        <v>13</v>
      </c>
      <c r="J159" s="597">
        <v>2690.9986758174355</v>
      </c>
      <c r="K159" s="610">
        <v>1</v>
      </c>
      <c r="L159" s="597">
        <v>13</v>
      </c>
      <c r="M159" s="598">
        <v>2690.9986758174355</v>
      </c>
    </row>
    <row r="160" spans="1:13" ht="14.4" customHeight="1" x14ac:dyDescent="0.3">
      <c r="A160" s="593" t="s">
        <v>533</v>
      </c>
      <c r="B160" s="594" t="s">
        <v>2271</v>
      </c>
      <c r="C160" s="594" t="s">
        <v>1344</v>
      </c>
      <c r="D160" s="594" t="s">
        <v>1228</v>
      </c>
      <c r="E160" s="594" t="s">
        <v>1345</v>
      </c>
      <c r="F160" s="597"/>
      <c r="G160" s="597"/>
      <c r="H160" s="610">
        <v>0</v>
      </c>
      <c r="I160" s="597">
        <v>1</v>
      </c>
      <c r="J160" s="597">
        <v>135.2096000874339</v>
      </c>
      <c r="K160" s="610">
        <v>1</v>
      </c>
      <c r="L160" s="597">
        <v>1</v>
      </c>
      <c r="M160" s="598">
        <v>135.2096000874339</v>
      </c>
    </row>
    <row r="161" spans="1:13" ht="14.4" customHeight="1" x14ac:dyDescent="0.3">
      <c r="A161" s="593" t="s">
        <v>533</v>
      </c>
      <c r="B161" s="594" t="s">
        <v>2298</v>
      </c>
      <c r="C161" s="594" t="s">
        <v>1948</v>
      </c>
      <c r="D161" s="594" t="s">
        <v>2350</v>
      </c>
      <c r="E161" s="594" t="s">
        <v>2353</v>
      </c>
      <c r="F161" s="597"/>
      <c r="G161" s="597"/>
      <c r="H161" s="610">
        <v>0</v>
      </c>
      <c r="I161" s="597">
        <v>4</v>
      </c>
      <c r="J161" s="597">
        <v>898.7</v>
      </c>
      <c r="K161" s="610">
        <v>1</v>
      </c>
      <c r="L161" s="597">
        <v>4</v>
      </c>
      <c r="M161" s="598">
        <v>898.7</v>
      </c>
    </row>
    <row r="162" spans="1:13" ht="14.4" customHeight="1" x14ac:dyDescent="0.3">
      <c r="A162" s="593" t="s">
        <v>533</v>
      </c>
      <c r="B162" s="594" t="s">
        <v>2358</v>
      </c>
      <c r="C162" s="594" t="s">
        <v>1969</v>
      </c>
      <c r="D162" s="594" t="s">
        <v>1970</v>
      </c>
      <c r="E162" s="594" t="s">
        <v>2359</v>
      </c>
      <c r="F162" s="597"/>
      <c r="G162" s="597"/>
      <c r="H162" s="610">
        <v>0</v>
      </c>
      <c r="I162" s="597">
        <v>2</v>
      </c>
      <c r="J162" s="597">
        <v>674.86</v>
      </c>
      <c r="K162" s="610">
        <v>1</v>
      </c>
      <c r="L162" s="597">
        <v>2</v>
      </c>
      <c r="M162" s="598">
        <v>674.86</v>
      </c>
    </row>
    <row r="163" spans="1:13" ht="14.4" customHeight="1" x14ac:dyDescent="0.3">
      <c r="A163" s="593" t="s">
        <v>533</v>
      </c>
      <c r="B163" s="594" t="s">
        <v>2368</v>
      </c>
      <c r="C163" s="594" t="s">
        <v>2168</v>
      </c>
      <c r="D163" s="594" t="s">
        <v>2169</v>
      </c>
      <c r="E163" s="594" t="s">
        <v>2170</v>
      </c>
      <c r="F163" s="597"/>
      <c r="G163" s="597"/>
      <c r="H163" s="610">
        <v>0</v>
      </c>
      <c r="I163" s="597">
        <v>10</v>
      </c>
      <c r="J163" s="597">
        <v>26507.5</v>
      </c>
      <c r="K163" s="610">
        <v>1</v>
      </c>
      <c r="L163" s="597">
        <v>10</v>
      </c>
      <c r="M163" s="598">
        <v>26507.5</v>
      </c>
    </row>
    <row r="164" spans="1:13" ht="14.4" customHeight="1" x14ac:dyDescent="0.3">
      <c r="A164" s="593" t="s">
        <v>533</v>
      </c>
      <c r="B164" s="594" t="s">
        <v>2360</v>
      </c>
      <c r="C164" s="594" t="s">
        <v>2165</v>
      </c>
      <c r="D164" s="594" t="s">
        <v>2166</v>
      </c>
      <c r="E164" s="594" t="s">
        <v>2167</v>
      </c>
      <c r="F164" s="597"/>
      <c r="G164" s="597"/>
      <c r="H164" s="610">
        <v>0</v>
      </c>
      <c r="I164" s="597">
        <v>48</v>
      </c>
      <c r="J164" s="597">
        <v>34698.202624916215</v>
      </c>
      <c r="K164" s="610">
        <v>1</v>
      </c>
      <c r="L164" s="597">
        <v>48</v>
      </c>
      <c r="M164" s="598">
        <v>34698.202624916215</v>
      </c>
    </row>
    <row r="165" spans="1:13" ht="14.4" customHeight="1" x14ac:dyDescent="0.3">
      <c r="A165" s="593" t="s">
        <v>533</v>
      </c>
      <c r="B165" s="594" t="s">
        <v>2360</v>
      </c>
      <c r="C165" s="594" t="s">
        <v>1595</v>
      </c>
      <c r="D165" s="594" t="s">
        <v>2361</v>
      </c>
      <c r="E165" s="594" t="s">
        <v>2362</v>
      </c>
      <c r="F165" s="597">
        <v>12</v>
      </c>
      <c r="G165" s="597">
        <v>3128.7507848896407</v>
      </c>
      <c r="H165" s="610">
        <v>1</v>
      </c>
      <c r="I165" s="597"/>
      <c r="J165" s="597"/>
      <c r="K165" s="610">
        <v>0</v>
      </c>
      <c r="L165" s="597">
        <v>12</v>
      </c>
      <c r="M165" s="598">
        <v>3128.7507848896407</v>
      </c>
    </row>
    <row r="166" spans="1:13" ht="14.4" customHeight="1" x14ac:dyDescent="0.3">
      <c r="A166" s="593" t="s">
        <v>533</v>
      </c>
      <c r="B166" s="594" t="s">
        <v>2330</v>
      </c>
      <c r="C166" s="594" t="s">
        <v>1402</v>
      </c>
      <c r="D166" s="594" t="s">
        <v>1403</v>
      </c>
      <c r="E166" s="594" t="s">
        <v>1404</v>
      </c>
      <c r="F166" s="597"/>
      <c r="G166" s="597"/>
      <c r="H166" s="610">
        <v>0</v>
      </c>
      <c r="I166" s="597">
        <v>6</v>
      </c>
      <c r="J166" s="597">
        <v>1598.1000000000004</v>
      </c>
      <c r="K166" s="610">
        <v>1</v>
      </c>
      <c r="L166" s="597">
        <v>6</v>
      </c>
      <c r="M166" s="598">
        <v>1598.1000000000004</v>
      </c>
    </row>
    <row r="167" spans="1:13" ht="14.4" customHeight="1" x14ac:dyDescent="0.3">
      <c r="A167" s="593" t="s">
        <v>533</v>
      </c>
      <c r="B167" s="594" t="s">
        <v>2335</v>
      </c>
      <c r="C167" s="594" t="s">
        <v>1244</v>
      </c>
      <c r="D167" s="594" t="s">
        <v>1245</v>
      </c>
      <c r="E167" s="594" t="s">
        <v>1246</v>
      </c>
      <c r="F167" s="597"/>
      <c r="G167" s="597"/>
      <c r="H167" s="610">
        <v>0</v>
      </c>
      <c r="I167" s="597">
        <v>20</v>
      </c>
      <c r="J167" s="597">
        <v>2890.6038532326465</v>
      </c>
      <c r="K167" s="610">
        <v>1</v>
      </c>
      <c r="L167" s="597">
        <v>20</v>
      </c>
      <c r="M167" s="598">
        <v>2890.6038532326465</v>
      </c>
    </row>
    <row r="168" spans="1:13" ht="14.4" customHeight="1" thickBot="1" x14ac:dyDescent="0.35">
      <c r="A168" s="599" t="s">
        <v>533</v>
      </c>
      <c r="B168" s="600" t="s">
        <v>2335</v>
      </c>
      <c r="C168" s="600" t="s">
        <v>1942</v>
      </c>
      <c r="D168" s="600" t="s">
        <v>1245</v>
      </c>
      <c r="E168" s="600" t="s">
        <v>1943</v>
      </c>
      <c r="F168" s="603"/>
      <c r="G168" s="603"/>
      <c r="H168" s="611">
        <v>0</v>
      </c>
      <c r="I168" s="603">
        <v>43</v>
      </c>
      <c r="J168" s="603">
        <v>6339.4901645754744</v>
      </c>
      <c r="K168" s="611">
        <v>1</v>
      </c>
      <c r="L168" s="603">
        <v>43</v>
      </c>
      <c r="M168" s="604">
        <v>6339.4901645754744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3</vt:i4>
      </vt:variant>
    </vt:vector>
  </HeadingPairs>
  <TitlesOfParts>
    <vt:vector size="31" baseType="lpstr">
      <vt:lpstr>Obsah</vt:lpstr>
      <vt:lpstr>Motivace</vt:lpstr>
      <vt:lpstr>HI</vt:lpstr>
      <vt:lpstr>HI Graf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2014-05-22T10:08:29Z</dcterms:modified>
</cp:coreProperties>
</file>